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4ED9MAM\Desktop\"/>
    </mc:Choice>
  </mc:AlternateContent>
  <bookViews>
    <workbookView xWindow="0" yWindow="0" windowWidth="28800" windowHeight="14235" activeTab="1"/>
  </bookViews>
  <sheets>
    <sheet name="Ranking Sheet " sheetId="8" r:id="rId1"/>
    <sheet name="Ranked Order" sheetId="9" r:id="rId2"/>
  </sheets>
  <definedNames>
    <definedName name="_xlnm._FilterDatabase" localSheetId="1" hidden="1">'Ranked Order'!#REF!</definedName>
    <definedName name="_xlnm._FilterDatabase" localSheetId="0" hidden="1">'Ranking Sheet '!$A$6:$Y$44</definedName>
    <definedName name="ADS_S_13_1_ADS_W_13_1" localSheetId="1">#REF!</definedName>
    <definedName name="ADS_S_13_1_ADS_W_13_1" localSheetId="0">#REF!</definedName>
    <definedName name="ADS_S_13_1_ADS_W_13_1">#REF!</definedName>
    <definedName name="ADS_S_15_1" localSheetId="1">#REF!</definedName>
    <definedName name="ADS_S_15_1" localSheetId="0">#REF!</definedName>
    <definedName name="ADS_S_15_1">#REF!</definedName>
    <definedName name="ADS_S_15_1_ADS_S_13_1_ADS_W_13_1" localSheetId="1">#REF!</definedName>
    <definedName name="ADS_S_15_1_ADS_S_13_1_ADS_W_13_1" localSheetId="0">#REF!</definedName>
    <definedName name="ADS_S_15_1_ADS_S_13_1_ADS_W_13_1">#REF!</definedName>
    <definedName name="AVS_P_08_01_AVS_P_08_02" localSheetId="1">#REF!</definedName>
    <definedName name="AVS_P_08_01_AVS_P_08_02" localSheetId="0">#REF!</definedName>
    <definedName name="AVS_P_08_01_AVS_P_08_02">#REF!</definedName>
    <definedName name="AVS_P_15_01" localSheetId="1">#REF!</definedName>
    <definedName name="AVS_P_15_01" localSheetId="0">#REF!</definedName>
    <definedName name="AVS_P_15_01">#REF!</definedName>
    <definedName name="AVS_W_14_1" localSheetId="1">#REF!</definedName>
    <definedName name="AVS_W_14_1" localSheetId="0">#REF!</definedName>
    <definedName name="AVS_W_14_1">#REF!</definedName>
    <definedName name="BPS_P_15_1" localSheetId="1">#REF!</definedName>
    <definedName name="BPS_P_15_1" localSheetId="0">#REF!</definedName>
    <definedName name="BPS_P_15_1">#REF!</definedName>
    <definedName name="EST_P_12_01_EST_P_15_01" localSheetId="1">#REF!</definedName>
    <definedName name="EST_P_12_01_EST_P_15_01" localSheetId="0">#REF!</definedName>
    <definedName name="EST_P_12_01_EST_P_15_01">#REF!</definedName>
    <definedName name="_xlnm.Print_Titles" localSheetId="1">'Ranked Order'!$6:$6</definedName>
    <definedName name="_xlnm.Print_Titles" localSheetId="0">'Ranking Sheet '!$6:$6</definedName>
    <definedName name="SPE_W_15_1" localSheetId="1">#REF!</definedName>
    <definedName name="SPE_W_15_1" localSheetId="0">#REF!</definedName>
    <definedName name="SPE_W_15_1">#REF!</definedName>
    <definedName name="SPE_W_15_2_SPE_W_15_3" localSheetId="1">#REF!</definedName>
    <definedName name="SPE_W_15_2_SPE_W_15_3" localSheetId="0">#REF!</definedName>
    <definedName name="SPE_W_15_2_SPE_W_15_3">#REF!</definedName>
    <definedName name="TSP_W_15_1" localSheetId="1">#REF!</definedName>
    <definedName name="TSP_W_15_1" localSheetId="0">#REF!</definedName>
    <definedName name="TSP_W_15_1">#REF!</definedName>
  </definedNames>
  <calcPr calcId="152511"/>
</workbook>
</file>

<file path=xl/calcChain.xml><?xml version="1.0" encoding="utf-8"?>
<calcChain xmlns="http://schemas.openxmlformats.org/spreadsheetml/2006/main">
  <c r="E36" i="9" l="1"/>
  <c r="E37" i="9"/>
  <c r="E38" i="9"/>
  <c r="E39" i="9"/>
  <c r="E40" i="9" s="1"/>
  <c r="E41" i="9" s="1"/>
  <c r="E42" i="9" s="1"/>
  <c r="E43" i="9" s="1"/>
  <c r="E44" i="9" s="1"/>
  <c r="E45" i="9" s="1"/>
  <c r="B45" i="9"/>
  <c r="C45" i="9"/>
  <c r="D45" i="9"/>
  <c r="F45" i="9"/>
  <c r="B44" i="9"/>
  <c r="C44" i="9"/>
  <c r="D44" i="9"/>
  <c r="F44" i="9"/>
  <c r="I19" i="8" l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15" i="8"/>
  <c r="I16" i="8" s="1"/>
  <c r="D8" i="9" l="1"/>
  <c r="F6" i="9" l="1"/>
  <c r="E6" i="9"/>
  <c r="D6" i="9"/>
  <c r="I8" i="8"/>
  <c r="D9" i="9" l="1"/>
  <c r="E8" i="9"/>
  <c r="B2" i="9"/>
  <c r="I10" i="8"/>
  <c r="I13" i="8" s="1"/>
  <c r="I14" i="8" s="1"/>
  <c r="I17" i="8" s="1"/>
  <c r="I18" i="8" s="1"/>
  <c r="C5" i="9"/>
  <c r="C2" i="9"/>
  <c r="E9" i="9" l="1"/>
  <c r="A13" i="8" l="1"/>
  <c r="V8" i="8"/>
  <c r="D12" i="9" l="1"/>
  <c r="E12" i="9" s="1"/>
  <c r="B12" i="9"/>
  <c r="F12" i="9"/>
  <c r="C12" i="9"/>
  <c r="A14" i="8"/>
  <c r="A18" i="8" s="1"/>
  <c r="F38" i="9" l="1"/>
  <c r="D37" i="9"/>
  <c r="D25" i="9"/>
  <c r="F32" i="9"/>
  <c r="D14" i="9"/>
  <c r="D17" i="9"/>
  <c r="F33" i="9"/>
  <c r="D33" i="9"/>
  <c r="F25" i="9"/>
  <c r="D38" i="9"/>
  <c r="F26" i="9"/>
  <c r="F17" i="9"/>
  <c r="D32" i="9"/>
  <c r="D18" i="9"/>
  <c r="F18" i="9"/>
  <c r="D28" i="9"/>
  <c r="F43" i="9"/>
  <c r="F30" i="9"/>
  <c r="F23" i="9"/>
  <c r="F15" i="9"/>
  <c r="D31" i="9"/>
  <c r="D43" i="9"/>
  <c r="D30" i="9"/>
  <c r="D23" i="9"/>
  <c r="D15" i="9"/>
  <c r="D34" i="9"/>
  <c r="F13" i="9"/>
  <c r="F37" i="9"/>
  <c r="F31" i="9"/>
  <c r="F24" i="9"/>
  <c r="F16" i="9"/>
  <c r="D40" i="9"/>
  <c r="D22" i="9"/>
  <c r="F41" i="9"/>
  <c r="F35" i="9"/>
  <c r="F21" i="9"/>
  <c r="D26" i="9"/>
  <c r="D41" i="9"/>
  <c r="D35" i="9"/>
  <c r="D21" i="9"/>
  <c r="D29" i="9"/>
  <c r="F42" i="9"/>
  <c r="F36" i="9"/>
  <c r="F29" i="9"/>
  <c r="F22" i="9"/>
  <c r="F14" i="9"/>
  <c r="D36" i="9"/>
  <c r="D16" i="9"/>
  <c r="F39" i="9"/>
  <c r="F27" i="9"/>
  <c r="F19" i="9"/>
  <c r="D13" i="9"/>
  <c r="E13" i="9" s="1"/>
  <c r="E14" i="9" s="1"/>
  <c r="E15" i="9" s="1"/>
  <c r="E16" i="9" s="1"/>
  <c r="E17" i="9" s="1"/>
  <c r="E18" i="9" s="1"/>
  <c r="D20" i="9"/>
  <c r="D39" i="9"/>
  <c r="D27" i="9"/>
  <c r="D19" i="9"/>
  <c r="D42" i="9"/>
  <c r="D24" i="9"/>
  <c r="F40" i="9"/>
  <c r="F34" i="9"/>
  <c r="F28" i="9"/>
  <c r="F20" i="9"/>
  <c r="C29" i="9"/>
  <c r="C23" i="9"/>
  <c r="B34" i="9"/>
  <c r="B25" i="9"/>
  <c r="C35" i="9"/>
  <c r="B27" i="9"/>
  <c r="C19" i="9"/>
  <c r="B28" i="9"/>
  <c r="B38" i="9"/>
  <c r="C31" i="9"/>
  <c r="C17" i="9"/>
  <c r="B14" i="9"/>
  <c r="B42" i="9"/>
  <c r="C16" i="9"/>
  <c r="B16" i="9"/>
  <c r="B36" i="9"/>
  <c r="B24" i="9"/>
  <c r="C39" i="9"/>
  <c r="C38" i="9"/>
  <c r="C27" i="9"/>
  <c r="B40" i="9"/>
  <c r="C32" i="9"/>
  <c r="B30" i="9"/>
  <c r="C21" i="9"/>
  <c r="B18" i="9"/>
  <c r="B15" i="9"/>
  <c r="C43" i="9"/>
  <c r="C34" i="9"/>
  <c r="B13" i="9"/>
  <c r="C25" i="9"/>
  <c r="B19" i="9"/>
  <c r="B32" i="9"/>
  <c r="B21" i="9"/>
  <c r="C40" i="9"/>
  <c r="B37" i="9"/>
  <c r="C30" i="9"/>
  <c r="B26" i="9"/>
  <c r="C18" i="9"/>
  <c r="C36" i="9"/>
  <c r="C24" i="9"/>
  <c r="B20" i="9"/>
  <c r="C42" i="9"/>
  <c r="C41" i="9"/>
  <c r="C15" i="9"/>
  <c r="C13" i="9"/>
  <c r="C33" i="9"/>
  <c r="C22" i="9"/>
  <c r="C37" i="9"/>
  <c r="B33" i="9"/>
  <c r="C26" i="9"/>
  <c r="B22" i="9"/>
  <c r="B31" i="9"/>
  <c r="B39" i="9"/>
  <c r="B29" i="9"/>
  <c r="C20" i="9"/>
  <c r="B17" i="9"/>
  <c r="B35" i="9"/>
  <c r="C28" i="9"/>
  <c r="B23" i="9"/>
  <c r="C14" i="9"/>
  <c r="B41" i="9"/>
  <c r="B43" i="9"/>
  <c r="E19" i="9" l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</calcChain>
</file>

<file path=xl/sharedStrings.xml><?xml version="1.0" encoding="utf-8"?>
<sst xmlns="http://schemas.openxmlformats.org/spreadsheetml/2006/main" count="232" uniqueCount="156">
  <si>
    <t>Measure</t>
  </si>
  <si>
    <t>Project Location</t>
  </si>
  <si>
    <t>ESTU</t>
  </si>
  <si>
    <t>JDA</t>
  </si>
  <si>
    <t>TDA</t>
  </si>
  <si>
    <t>SYS</t>
  </si>
  <si>
    <t>Willamette</t>
  </si>
  <si>
    <t>Total - Willamette</t>
  </si>
  <si>
    <t>IHR</t>
  </si>
  <si>
    <t>LGO</t>
  </si>
  <si>
    <t>LGR</t>
  </si>
  <si>
    <t>MCN</t>
  </si>
  <si>
    <t>Avian Island PIT Detection</t>
  </si>
  <si>
    <t>Line #</t>
  </si>
  <si>
    <t>Mandatory or S&amp;A Item Indicator (If Y Item Not Rated and Score is M)</t>
  </si>
  <si>
    <t>ID Score</t>
  </si>
  <si>
    <t>OR Score</t>
  </si>
  <si>
    <t>WA Score</t>
  </si>
  <si>
    <t>Nez Perce</t>
  </si>
  <si>
    <t>Yakama Nation</t>
  </si>
  <si>
    <t>Warm Springs</t>
  </si>
  <si>
    <t>Umatilla</t>
  </si>
  <si>
    <t>NOAA Score</t>
  </si>
  <si>
    <t>FWS Score</t>
  </si>
  <si>
    <t>BPA Score</t>
  </si>
  <si>
    <t>CORPS Score</t>
  </si>
  <si>
    <t xml:space="preserve">FCRPS </t>
  </si>
  <si>
    <t>Y</t>
  </si>
  <si>
    <t>M</t>
  </si>
  <si>
    <t>Various FCRPS</t>
  </si>
  <si>
    <t>Agency Remarks During Ranking</t>
  </si>
  <si>
    <t>Lamprey (NWW/NWP)</t>
  </si>
  <si>
    <t>District</t>
  </si>
  <si>
    <t>P</t>
  </si>
  <si>
    <t>P/W</t>
  </si>
  <si>
    <t>W</t>
  </si>
  <si>
    <t xml:space="preserve">Estuary Habitat Studies </t>
  </si>
  <si>
    <t xml:space="preserve">CURRENT REMARKS </t>
  </si>
  <si>
    <t>Avian Predation - Cormorant Management and Monitoring</t>
  </si>
  <si>
    <t>Inland Avian Predation</t>
  </si>
  <si>
    <t>Snake River Fall Chinook System Survival Study</t>
  </si>
  <si>
    <t>Temperature modeling / Scope refinement</t>
  </si>
  <si>
    <t>Study completion / report</t>
  </si>
  <si>
    <t>BON/JDA/TDA</t>
  </si>
  <si>
    <t>Spillway and Turbine PIT Tag Detection Feasibility Study (Placeholder)</t>
  </si>
  <si>
    <t>Not in FY18 Pbud</t>
  </si>
  <si>
    <t xml:space="preserve">BON </t>
  </si>
  <si>
    <t>BON</t>
  </si>
  <si>
    <t>LMN</t>
  </si>
  <si>
    <t>Funding included under FCRPS Court Ordered Spill Evaluation (Scope TBD) / cost to be broken out once studies are scoped</t>
  </si>
  <si>
    <t>Project Title</t>
  </si>
  <si>
    <t>Implementation of DCCO EIS and DCCO Management Plan - depredation, monitoring and terrain modifications</t>
  </si>
  <si>
    <t>Lower Columbia/estuary PIT trawl, data analysis and report; oversight</t>
  </si>
  <si>
    <t>Internal and external program coordination; oversight; project and budget support</t>
  </si>
  <si>
    <t>Added 10-18-2017</t>
  </si>
  <si>
    <t>Lower Monumental Outfall Primary Bypass Pipe Expansion Joint Deficiency Correction</t>
  </si>
  <si>
    <t>Budget reduction on 10-18-17; determined M at 9/7/17 SCT meeting.</t>
  </si>
  <si>
    <t xml:space="preserve">Lower Granite Spillway PIT Detection </t>
  </si>
  <si>
    <t>Lower Granite Spillway PIT Tag Detection - Post Construction Monitoring</t>
  </si>
  <si>
    <t>Lower Granite Juvenile Passage Performance Verification Monitoring</t>
  </si>
  <si>
    <t>Project P2 ID</t>
  </si>
  <si>
    <t>Columbia River System Operations (CRSO) EIS</t>
  </si>
  <si>
    <t>Coordination; project and budget support; COP updates</t>
  </si>
  <si>
    <r>
      <t>Smolt Susceptibility to Avian Predation Post-Bonneville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</si>
  <si>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Mandatory for safety.</t>
  </si>
  <si>
    <t>Bonneville Powerhouse 2 Fish Guidance Efficiency</t>
  </si>
  <si>
    <t>PM</t>
  </si>
  <si>
    <t>Medina</t>
  </si>
  <si>
    <t>Bonneville Powerhouse 2 Floating Orifice Gates/Bulkheads</t>
  </si>
  <si>
    <t>Ball</t>
  </si>
  <si>
    <t>Project oversight and closeout; locking nut/welding modification prior to closeout</t>
  </si>
  <si>
    <t>Bonneville PIT Detection</t>
  </si>
  <si>
    <t>TBD</t>
  </si>
  <si>
    <t>Winters</t>
  </si>
  <si>
    <t>Recover PIT tags from East Sand Island DCCO and CATE colonies; analysis and reporting; oversight</t>
  </si>
  <si>
    <t>SA/EDC and mod contingency; oversight</t>
  </si>
  <si>
    <t>Turaski</t>
  </si>
  <si>
    <t>The Dalles East Fish Ladder Emergency Auxiliary Water Supply</t>
  </si>
  <si>
    <t>Gibbons</t>
  </si>
  <si>
    <t>Lower Columbia River Juvenile Survival Studies</t>
  </si>
  <si>
    <t>Eppard</t>
  </si>
  <si>
    <t>Adams</t>
  </si>
  <si>
    <t>Reservoir Temperature Monitoring at Lower Columbia River Dams</t>
  </si>
  <si>
    <t>FCRPS CRFM Program Management (NWP)</t>
  </si>
  <si>
    <t>Chane</t>
  </si>
  <si>
    <t>Insert</t>
  </si>
  <si>
    <t>Prepare alternative impact statement</t>
  </si>
  <si>
    <t>Ament</t>
  </si>
  <si>
    <t>Juvenile and adult passage and survival studies; oversight and coordination</t>
  </si>
  <si>
    <r>
      <t>The Dalles Sluiceway PIT Detection Feasibility Evaluation (</t>
    </r>
    <r>
      <rPr>
        <b/>
        <sz val="12"/>
        <color theme="1"/>
        <rFont val="Arial"/>
        <family val="2"/>
      </rPr>
      <t>Placeholder</t>
    </r>
    <r>
      <rPr>
        <sz val="12"/>
        <color theme="1"/>
        <rFont val="Arial"/>
        <family val="2"/>
      </rPr>
      <t>)</t>
    </r>
  </si>
  <si>
    <t>FCRPS Spill to Gas Cap - Adult and Juvenile Studies</t>
  </si>
  <si>
    <t>Little Goose Adult Ladder Temperature Mitigation</t>
  </si>
  <si>
    <t>Caspian Tern Management Plan (Avian Predation Monitoring)</t>
  </si>
  <si>
    <t>Regular monitoring, hazing and dissuasion on East Sand Island and Corps constructed islands; oversight and closeout</t>
  </si>
  <si>
    <t>Lamprey</t>
  </si>
  <si>
    <t>Total - Lamprey (NWW/NWP)</t>
  </si>
  <si>
    <t>Total - Willamette (NWP)</t>
  </si>
  <si>
    <t>McNary Avian Water Cannon Deficiency Correction and Avian Wire Design Feasibility Report</t>
  </si>
  <si>
    <t>Wik</t>
  </si>
  <si>
    <t>Crum</t>
  </si>
  <si>
    <t>Heller</t>
  </si>
  <si>
    <t>Lower Granite Juvenile Bypass Facility - Phase 1a (Gatewell to Separator), Phase 1b (Outfall) and Follow-On</t>
  </si>
  <si>
    <t>Placeholder - Not currently in budget</t>
  </si>
  <si>
    <t>FCRPS CRFM Program Management and COP Updates (NWW)</t>
  </si>
  <si>
    <t>Colter</t>
  </si>
  <si>
    <t>Snake River Adult Sockeye Passage Initiatives</t>
  </si>
  <si>
    <r>
      <t>Insert title (</t>
    </r>
    <r>
      <rPr>
        <b/>
        <sz val="12"/>
        <color rgb="FFFF0000"/>
        <rFont val="Arial"/>
        <family val="2"/>
      </rPr>
      <t>Placeholder</t>
    </r>
    <r>
      <rPr>
        <sz val="12"/>
        <color rgb="FFFF0000"/>
        <rFont val="Arial"/>
        <family val="2"/>
      </rPr>
      <t>)</t>
    </r>
  </si>
  <si>
    <t>John Day Mitigation</t>
  </si>
  <si>
    <t>Analysis for JDA - TAP</t>
  </si>
  <si>
    <t>Updated By:  I. Chane</t>
  </si>
  <si>
    <t>Fabrication and installation of bulkheads on the Bonn Floating Orifice Gates (contract ready to advertise)</t>
  </si>
  <si>
    <t>Assess feasibility of prototype PIT detection located at juvenile outfall piers below Bonneville Dam</t>
  </si>
  <si>
    <t>Feasibility in FY18 with possible installation in FY19</t>
  </si>
  <si>
    <t>Not initially in FY18 budget - coordination with TAC and further analysis</t>
  </si>
  <si>
    <t>Monitoring of forebay temperatures for assessing stratification/profile (July-August). Preparation for deployment in 2018.</t>
  </si>
  <si>
    <t>McNary Top Spill Weir (TSW) Permanence</t>
  </si>
  <si>
    <t>Deferred to FY19 pending FY18 funding availability</t>
  </si>
  <si>
    <t>Oversight of FY17/FY18 studies - preparation for AEMR report and synthesis in FY19</t>
  </si>
  <si>
    <t>Alturk</t>
  </si>
  <si>
    <t>Snake River Intake Gate Closure</t>
  </si>
  <si>
    <t>NA</t>
  </si>
  <si>
    <t>Design and construction contract award to correct joint deficiency on outfall pipe</t>
  </si>
  <si>
    <t>SA/EDC &amp; commissioning</t>
  </si>
  <si>
    <t>McGill</t>
  </si>
  <si>
    <t>LMO and LWG SOG vs PROG (SR 10-min intake gate closure)</t>
  </si>
  <si>
    <t>FY19 Current Capability</t>
  </si>
  <si>
    <t>CRFM FY19 RANKING SPREADSHEET</t>
  </si>
  <si>
    <t>FY2019 PBUD TOTAL $46M - $28.975M FCRPS, $17.025M Willamette, and $0 Lamprey</t>
  </si>
  <si>
    <t>House - ?</t>
  </si>
  <si>
    <t>Senate - ?</t>
  </si>
  <si>
    <t>PBud- $46M</t>
  </si>
  <si>
    <t>FY19 Preliminary Cumulative</t>
  </si>
  <si>
    <t>FY19 Pbud</t>
  </si>
  <si>
    <t>SCT 2019 Average Score</t>
  </si>
  <si>
    <t>Description (FY19 Scope)</t>
  </si>
  <si>
    <t>EDC and S&amp;A</t>
  </si>
  <si>
    <t>The contract will be awarded in early FY19.  The contract is for spillway leaves to control of MCN TSWs.</t>
  </si>
  <si>
    <t>Ice Harbor Turbine Passage Survival Program</t>
  </si>
  <si>
    <t>Final report and project close out</t>
  </si>
  <si>
    <t xml:space="preserve">Characterize the pressure, sheer, and strike environment; and estimate direct injury rates and direct survival rates of juvenile salmon through the adjustable blade turbine in Unit 3 using the same methods as unit 2.  </t>
  </si>
  <si>
    <t>Monitoring award in FY18.  FY19 is oversite.</t>
  </si>
  <si>
    <t>EDC and S&amp;A to complete Lower Granite Juv Bypass System. Final contract modifications for hoist system and automation.</t>
  </si>
  <si>
    <t>Report review and project close out</t>
  </si>
  <si>
    <t>Evaluate Fish Guidance Efficiency (FGE) at Lower Monumental Dam with intake head gates in a raised versus lowered position. FY19 = Equipment deployment, field study, operating project assists with gate moves, etc., preliminary results</t>
  </si>
  <si>
    <t>FY19 activities will include wrapping up the trap and haul assessment and temperature reduction possibilities at Lower Monumental, Ice Harbor and McNary Dams.</t>
  </si>
  <si>
    <t>project close out</t>
  </si>
  <si>
    <t>In-house labor for report reviews, regional coordination and project closeout activities</t>
  </si>
  <si>
    <t>EDC and S&amp;A.  Project close out</t>
  </si>
  <si>
    <t>EDC and S&amp;A for uninterruptable power supply.  Project close out.</t>
  </si>
  <si>
    <t>Little Goose Adult Ladder PIT Feasibility</t>
  </si>
  <si>
    <t>McNarry Steelhead Overshoot</t>
  </si>
  <si>
    <t xml:space="preserve">Implementation of PIT detection at Little Goose ladder - based on feasibility assessmnet in FY18 </t>
  </si>
  <si>
    <t>Follow up to feasibility assessment -Placeholder value for install</t>
  </si>
  <si>
    <t xml:space="preserve">Requires refinement of study and BPA coordination </t>
  </si>
  <si>
    <t>Implementation of study to assess overshoot of steelhead at McNarry (post PIT FY18 assessmnet)</t>
  </si>
  <si>
    <t>Version: 5/30/2018 (Version 2.0)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</si>
</sst>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trike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3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3E3E3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theme="3" tint="0.59996337778862885"/>
      </patternFill>
    </fill>
    <fill>
      <patternFill patternType="solid">
        <fgColor rgb="FF92D05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164" fontId="0" fillId="0" borderId="0"/>
    <xf numFmtId="164" fontId="6" fillId="0" borderId="0"/>
    <xf numFmtId="164" fontId="7" fillId="0" borderId="0"/>
    <xf numFmtId="164" fontId="2" fillId="0" borderId="0"/>
    <xf numFmtId="164" fontId="1" fillId="0" borderId="0"/>
    <xf numFmtId="164" fontId="1" fillId="0" borderId="0"/>
  </cellStyleXfs>
  <cellXfs count="127">
    <xf numFmtId="164" fontId="0" fillId="0" borderId="0" xfId="0"/>
    <xf numFmtId="164" fontId="0" fillId="0" borderId="0" xfId="0" applyAlignment="1">
      <alignment wrapText="1"/>
    </xf>
    <xf numFmtId="164" fontId="4" fillId="2" borderId="1" xfId="0" applyFont="1" applyFill="1" applyBorder="1" applyAlignment="1">
      <alignment horizontal="center" wrapText="1"/>
    </xf>
    <xf numFmtId="164" fontId="4" fillId="3" borderId="1" xfId="0" applyFont="1" applyFill="1" applyBorder="1" applyAlignment="1">
      <alignment horizontal="center" wrapText="1"/>
    </xf>
    <xf numFmtId="164" fontId="0" fillId="0" borderId="1" xfId="0" applyBorder="1" applyAlignment="1">
      <alignment wrapText="1"/>
    </xf>
    <xf numFmtId="3" fontId="0" fillId="0" borderId="0" xfId="0" applyNumberFormat="1"/>
    <xf numFmtId="164" fontId="0" fillId="0" borderId="0" xfId="0" applyBorder="1" applyAlignment="1">
      <alignment wrapText="1"/>
    </xf>
    <xf numFmtId="164" fontId="4" fillId="7" borderId="1" xfId="0" applyFont="1" applyFill="1" applyBorder="1" applyAlignment="1">
      <alignment horizontal="center" wrapText="1"/>
    </xf>
    <xf numFmtId="164" fontId="0" fillId="6" borderId="0" xfId="0" applyFill="1"/>
    <xf numFmtId="164" fontId="0" fillId="8" borderId="3" xfId="0" applyFill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1" xfId="0" applyFill="1" applyBorder="1" applyAlignment="1">
      <alignment horizontal="center"/>
    </xf>
    <xf numFmtId="164" fontId="3" fillId="0" borderId="0" xfId="0" applyFont="1" applyBorder="1" applyAlignment="1">
      <alignment wrapText="1"/>
    </xf>
    <xf numFmtId="164" fontId="3" fillId="8" borderId="3" xfId="0" applyFont="1" applyFill="1" applyBorder="1" applyAlignment="1">
      <alignment horizontal="left" wrapText="1"/>
    </xf>
    <xf numFmtId="164" fontId="3" fillId="0" borderId="0" xfId="0" applyFont="1" applyFill="1" applyBorder="1" applyAlignment="1">
      <alignment wrapText="1"/>
    </xf>
    <xf numFmtId="164" fontId="0" fillId="0" borderId="1" xfId="0" applyBorder="1" applyAlignment="1">
      <alignment horizontal="center"/>
    </xf>
    <xf numFmtId="3" fontId="0" fillId="0" borderId="1" xfId="0" applyNumberFormat="1" applyBorder="1"/>
    <xf numFmtId="164" fontId="0" fillId="0" borderId="0" xfId="0" applyFill="1" applyBorder="1"/>
    <xf numFmtId="0" fontId="5" fillId="0" borderId="0" xfId="0" applyNumberFormat="1" applyFont="1" applyAlignment="1">
      <alignment horizontal="left"/>
    </xf>
    <xf numFmtId="0" fontId="0" fillId="0" borderId="0" xfId="0" applyNumberFormat="1"/>
    <xf numFmtId="0" fontId="4" fillId="2" borderId="1" xfId="0" applyNumberFormat="1" applyFont="1" applyFill="1" applyBorder="1" applyAlignment="1">
      <alignment horizontal="center" wrapText="1"/>
    </xf>
    <xf numFmtId="0" fontId="0" fillId="6" borderId="6" xfId="0" applyNumberFormat="1" applyFill="1" applyBorder="1"/>
    <xf numFmtId="0" fontId="0" fillId="0" borderId="1" xfId="0" applyNumberFormat="1" applyBorder="1"/>
    <xf numFmtId="0" fontId="0" fillId="6" borderId="2" xfId="0" applyNumberFormat="1" applyFill="1" applyBorder="1"/>
    <xf numFmtId="0" fontId="0" fillId="0" borderId="1" xfId="0" applyNumberFormat="1" applyFill="1" applyBorder="1"/>
    <xf numFmtId="0" fontId="0" fillId="0" borderId="0" xfId="0" applyNumberFormat="1" applyAlignment="1">
      <alignment wrapText="1"/>
    </xf>
    <xf numFmtId="164" fontId="3" fillId="0" borderId="1" xfId="0" applyFont="1" applyFill="1" applyBorder="1" applyAlignment="1">
      <alignment wrapText="1"/>
    </xf>
    <xf numFmtId="3" fontId="0" fillId="0" borderId="0" xfId="0" applyNumberFormat="1" applyFill="1"/>
    <xf numFmtId="164" fontId="0" fillId="0" borderId="0" xfId="0" applyFill="1"/>
    <xf numFmtId="164" fontId="3" fillId="0" borderId="5" xfId="0" applyFont="1" applyBorder="1" applyAlignment="1">
      <alignment wrapText="1"/>
    </xf>
    <xf numFmtId="164" fontId="0" fillId="0" borderId="0" xfId="0" applyBorder="1"/>
    <xf numFmtId="164" fontId="0" fillId="0" borderId="0" xfId="0" applyFill="1" applyBorder="1" applyAlignment="1">
      <alignment wrapText="1"/>
    </xf>
    <xf numFmtId="164" fontId="0" fillId="0" borderId="1" xfId="0" applyBorder="1" applyAlignment="1">
      <alignment horizontal="right"/>
    </xf>
    <xf numFmtId="164" fontId="0" fillId="6" borderId="3" xfId="0" applyFill="1" applyBorder="1" applyAlignment="1">
      <alignment horizontal="right"/>
    </xf>
    <xf numFmtId="3" fontId="0" fillId="0" borderId="0" xfId="0" applyNumberFormat="1" applyBorder="1"/>
    <xf numFmtId="3" fontId="3" fillId="0" borderId="0" xfId="0" applyNumberFormat="1" applyFont="1" applyFill="1" applyBorder="1"/>
    <xf numFmtId="1" fontId="0" fillId="0" borderId="0" xfId="0" applyNumberFormat="1" applyBorder="1"/>
    <xf numFmtId="3" fontId="0" fillId="0" borderId="0" xfId="0" applyNumberFormat="1" applyFill="1" applyBorder="1"/>
    <xf numFmtId="1" fontId="0" fillId="0" borderId="0" xfId="0" applyNumberFormat="1" applyFill="1" applyBorder="1"/>
    <xf numFmtId="0" fontId="8" fillId="2" borderId="1" xfId="0" applyNumberFormat="1" applyFont="1" applyFill="1" applyBorder="1" applyAlignment="1">
      <alignment horizontal="center" wrapText="1"/>
    </xf>
    <xf numFmtId="164" fontId="8" fillId="2" borderId="1" xfId="0" applyFont="1" applyFill="1" applyBorder="1" applyAlignment="1">
      <alignment horizontal="center" wrapText="1"/>
    </xf>
    <xf numFmtId="164" fontId="8" fillId="7" borderId="1" xfId="0" applyFont="1" applyFill="1" applyBorder="1" applyAlignment="1">
      <alignment horizontal="center" wrapText="1"/>
    </xf>
    <xf numFmtId="164" fontId="8" fillId="7" borderId="2" xfId="0" applyFont="1" applyFill="1" applyBorder="1" applyAlignment="1">
      <alignment wrapText="1"/>
    </xf>
    <xf numFmtId="164" fontId="8" fillId="4" borderId="1" xfId="0" applyFont="1" applyFill="1" applyBorder="1" applyAlignment="1">
      <alignment wrapText="1"/>
    </xf>
    <xf numFmtId="164" fontId="9" fillId="0" borderId="0" xfId="0" applyFont="1"/>
    <xf numFmtId="3" fontId="9" fillId="0" borderId="0" xfId="0" applyNumberFormat="1" applyFont="1"/>
    <xf numFmtId="0" fontId="9" fillId="6" borderId="6" xfId="0" applyNumberFormat="1" applyFont="1" applyFill="1" applyBorder="1"/>
    <xf numFmtId="0" fontId="9" fillId="0" borderId="1" xfId="0" applyNumberFormat="1" applyFont="1" applyFill="1" applyBorder="1"/>
    <xf numFmtId="164" fontId="9" fillId="0" borderId="1" xfId="0" applyFont="1" applyFill="1" applyBorder="1" applyAlignment="1">
      <alignment horizontal="center"/>
    </xf>
    <xf numFmtId="164" fontId="11" fillId="0" borderId="1" xfId="0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wrapText="1"/>
    </xf>
    <xf numFmtId="164" fontId="9" fillId="0" borderId="1" xfId="0" applyFont="1" applyFill="1" applyBorder="1" applyAlignment="1">
      <alignment wrapText="1"/>
    </xf>
    <xf numFmtId="0" fontId="9" fillId="0" borderId="1" xfId="0" applyNumberFormat="1" applyFont="1" applyBorder="1"/>
    <xf numFmtId="164" fontId="9" fillId="0" borderId="1" xfId="0" applyFont="1" applyBorder="1" applyAlignment="1">
      <alignment horizontal="center"/>
    </xf>
    <xf numFmtId="164" fontId="9" fillId="0" borderId="1" xfId="0" applyFont="1" applyBorder="1" applyAlignment="1">
      <alignment wrapText="1"/>
    </xf>
    <xf numFmtId="3" fontId="9" fillId="0" borderId="1" xfId="0" applyNumberFormat="1" applyFont="1" applyBorder="1"/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9" fillId="6" borderId="2" xfId="0" applyNumberFormat="1" applyFont="1" applyFill="1" applyBorder="1"/>
    <xf numFmtId="164" fontId="5" fillId="0" borderId="0" xfId="0" applyFont="1" applyAlignment="1">
      <alignment wrapText="1"/>
    </xf>
    <xf numFmtId="164" fontId="10" fillId="0" borderId="0" xfId="0" applyFont="1" applyBorder="1" applyAlignment="1">
      <alignment wrapText="1"/>
    </xf>
    <xf numFmtId="164" fontId="10" fillId="0" borderId="0" xfId="0" applyFont="1" applyFill="1" applyBorder="1" applyAlignment="1">
      <alignment wrapText="1"/>
    </xf>
    <xf numFmtId="164" fontId="10" fillId="0" borderId="5" xfId="0" applyFont="1" applyBorder="1" applyAlignment="1">
      <alignment wrapText="1"/>
    </xf>
    <xf numFmtId="164" fontId="8" fillId="9" borderId="1" xfId="0" applyFont="1" applyFill="1" applyBorder="1" applyAlignment="1">
      <alignment horizontal="center" wrapText="1"/>
    </xf>
    <xf numFmtId="164" fontId="11" fillId="0" borderId="0" xfId="0" applyNumberFormat="1" applyFont="1" applyAlignment="1">
      <alignment horizontal="left" wrapText="1"/>
    </xf>
    <xf numFmtId="164" fontId="10" fillId="0" borderId="0" xfId="0" applyNumberFormat="1" applyFont="1" applyAlignment="1">
      <alignment horizontal="left" wrapText="1"/>
    </xf>
    <xf numFmtId="3" fontId="9" fillId="0" borderId="0" xfId="0" applyNumberFormat="1" applyFont="1" applyFill="1"/>
    <xf numFmtId="0" fontId="8" fillId="10" borderId="1" xfId="0" applyNumberFormat="1" applyFont="1" applyFill="1" applyBorder="1" applyAlignment="1">
      <alignment horizontal="center" wrapText="1"/>
    </xf>
    <xf numFmtId="0" fontId="8" fillId="11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wrapText="1"/>
    </xf>
    <xf numFmtId="0" fontId="9" fillId="0" borderId="1" xfId="0" applyNumberFormat="1" applyFont="1" applyBorder="1" applyAlignment="1">
      <alignment wrapText="1"/>
    </xf>
    <xf numFmtId="0" fontId="9" fillId="12" borderId="1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164" fontId="16" fillId="0" borderId="1" xfId="0" applyFont="1" applyFill="1" applyBorder="1" applyAlignment="1">
      <alignment horizontal="center" vertical="top" wrapText="1"/>
    </xf>
    <xf numFmtId="164" fontId="16" fillId="0" borderId="1" xfId="0" applyFont="1" applyFill="1" applyBorder="1" applyAlignment="1">
      <alignment vertical="top" wrapText="1"/>
    </xf>
    <xf numFmtId="3" fontId="16" fillId="0" borderId="1" xfId="0" applyNumberFormat="1" applyFont="1" applyFill="1" applyBorder="1" applyAlignment="1">
      <alignment horizontal="center" vertical="top"/>
    </xf>
    <xf numFmtId="165" fontId="16" fillId="0" borderId="1" xfId="0" applyNumberFormat="1" applyFont="1" applyFill="1" applyBorder="1" applyAlignment="1">
      <alignment horizontal="center" vertical="top"/>
    </xf>
    <xf numFmtId="164" fontId="12" fillId="0" borderId="1" xfId="0" applyFont="1" applyFill="1" applyBorder="1" applyAlignment="1">
      <alignment horizontal="center" vertical="top" wrapText="1"/>
    </xf>
    <xf numFmtId="164" fontId="12" fillId="0" borderId="1" xfId="0" applyFont="1" applyFill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vertical="top"/>
    </xf>
    <xf numFmtId="0" fontId="9" fillId="0" borderId="1" xfId="0" applyNumberFormat="1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/>
    </xf>
    <xf numFmtId="164" fontId="9" fillId="0" borderId="1" xfId="0" applyFont="1" applyFill="1" applyBorder="1" applyAlignment="1">
      <alignment vertical="top" wrapText="1"/>
    </xf>
    <xf numFmtId="164" fontId="9" fillId="0" borderId="1" xfId="0" applyFont="1" applyFill="1" applyBorder="1" applyAlignment="1">
      <alignment horizontal="left" vertical="top" wrapText="1"/>
    </xf>
    <xf numFmtId="164" fontId="9" fillId="0" borderId="1" xfId="0" applyFont="1" applyFill="1" applyBorder="1" applyAlignment="1">
      <alignment horizontal="center" vertical="top"/>
    </xf>
    <xf numFmtId="164" fontId="12" fillId="0" borderId="1" xfId="0" applyFont="1" applyFill="1" applyBorder="1" applyAlignment="1">
      <alignment horizontal="center" vertical="top"/>
    </xf>
    <xf numFmtId="164" fontId="9" fillId="0" borderId="1" xfId="0" applyFont="1" applyBorder="1" applyAlignment="1">
      <alignment horizontal="left" vertical="top" wrapText="1"/>
    </xf>
    <xf numFmtId="164" fontId="9" fillId="0" borderId="1" xfId="0" applyFont="1" applyFill="1" applyBorder="1" applyAlignment="1">
      <alignment horizontal="center" vertical="top" wrapText="1"/>
    </xf>
    <xf numFmtId="164" fontId="14" fillId="0" borderId="1" xfId="0" applyFont="1" applyFill="1" applyBorder="1" applyAlignment="1">
      <alignment vertical="top" wrapText="1"/>
    </xf>
    <xf numFmtId="164" fontId="14" fillId="0" borderId="1" xfId="0" applyFont="1" applyFill="1" applyBorder="1" applyAlignment="1">
      <alignment horizontal="left" vertical="top" wrapText="1"/>
    </xf>
    <xf numFmtId="164" fontId="9" fillId="0" borderId="1" xfId="0" applyFont="1" applyBorder="1" applyAlignment="1">
      <alignment vertical="top" wrapText="1"/>
    </xf>
    <xf numFmtId="0" fontId="13" fillId="0" borderId="1" xfId="0" applyNumberFormat="1" applyFont="1" applyFill="1" applyBorder="1" applyAlignment="1">
      <alignment horizontal="center" vertical="top"/>
    </xf>
    <xf numFmtId="164" fontId="9" fillId="0" borderId="4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/>
    </xf>
    <xf numFmtId="0" fontId="12" fillId="0" borderId="1" xfId="0" applyNumberFormat="1" applyFont="1" applyFill="1" applyBorder="1" applyAlignment="1">
      <alignment horizontal="center" vertical="top" wrapText="1"/>
    </xf>
    <xf numFmtId="164" fontId="9" fillId="0" borderId="1" xfId="0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164" fontId="14" fillId="0" borderId="1" xfId="0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horizontal="center" vertical="top" wrapText="1"/>
    </xf>
    <xf numFmtId="3" fontId="11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 vertical="top"/>
    </xf>
    <xf numFmtId="0" fontId="9" fillId="13" borderId="1" xfId="0" applyNumberFormat="1" applyFont="1" applyFill="1" applyBorder="1" applyAlignment="1">
      <alignment horizontal="center" vertical="top"/>
    </xf>
    <xf numFmtId="164" fontId="17" fillId="0" borderId="0" xfId="0" applyNumberFormat="1" applyFont="1" applyAlignment="1">
      <alignment horizontal="left" wrapText="1"/>
    </xf>
    <xf numFmtId="164" fontId="17" fillId="0" borderId="0" xfId="0" applyNumberFormat="1" applyFont="1" applyAlignment="1">
      <alignment horizontal="center" wrapText="1"/>
    </xf>
    <xf numFmtId="3" fontId="16" fillId="0" borderId="1" xfId="0" applyNumberFormat="1" applyFont="1" applyFill="1" applyBorder="1" applyAlignment="1">
      <alignment horizontal="center" vertical="top" wrapText="1"/>
    </xf>
    <xf numFmtId="164" fontId="12" fillId="13" borderId="1" xfId="0" applyFont="1" applyFill="1" applyBorder="1" applyAlignment="1">
      <alignment horizontal="left" vertical="top" wrapText="1"/>
    </xf>
    <xf numFmtId="164" fontId="9" fillId="13" borderId="1" xfId="0" applyFont="1" applyFill="1" applyBorder="1" applyAlignment="1">
      <alignment horizontal="left" vertical="top" wrapText="1"/>
    </xf>
    <xf numFmtId="164" fontId="14" fillId="13" borderId="1" xfId="0" applyFont="1" applyFill="1" applyBorder="1" applyAlignment="1">
      <alignment horizontal="left" vertical="top" wrapText="1"/>
    </xf>
    <xf numFmtId="164" fontId="9" fillId="0" borderId="1" xfId="0" applyFont="1" applyFill="1" applyBorder="1" applyAlignment="1">
      <alignment horizontal="left" vertical="top" wrapText="1"/>
    </xf>
    <xf numFmtId="164" fontId="14" fillId="0" borderId="1" xfId="0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top"/>
    </xf>
    <xf numFmtId="164" fontId="11" fillId="8" borderId="3" xfId="0" applyFont="1" applyFill="1" applyBorder="1" applyAlignment="1">
      <alignment horizontal="center" wrapText="1"/>
    </xf>
    <xf numFmtId="164" fontId="11" fillId="8" borderId="4" xfId="0" applyFont="1" applyFill="1" applyBorder="1" applyAlignment="1">
      <alignment horizontal="center" wrapText="1"/>
    </xf>
    <xf numFmtId="164" fontId="8" fillId="5" borderId="2" xfId="0" applyFont="1" applyFill="1" applyBorder="1" applyAlignment="1">
      <alignment horizontal="center" wrapText="1"/>
    </xf>
    <xf numFmtId="164" fontId="8" fillId="5" borderId="3" xfId="0" applyFont="1" applyFill="1" applyBorder="1" applyAlignment="1">
      <alignment horizontal="center" wrapText="1"/>
    </xf>
    <xf numFmtId="164" fontId="8" fillId="5" borderId="4" xfId="0" applyFont="1" applyFill="1" applyBorder="1" applyAlignment="1">
      <alignment horizontal="center" wrapText="1"/>
    </xf>
    <xf numFmtId="164" fontId="11" fillId="12" borderId="2" xfId="0" applyFont="1" applyFill="1" applyBorder="1" applyAlignment="1">
      <alignment horizontal="center"/>
    </xf>
    <xf numFmtId="164" fontId="9" fillId="12" borderId="3" xfId="0" applyFont="1" applyFill="1" applyBorder="1" applyAlignment="1">
      <alignment horizontal="center"/>
    </xf>
    <xf numFmtId="164" fontId="9" fillId="12" borderId="4" xfId="0" applyFont="1" applyFill="1" applyBorder="1" applyAlignment="1">
      <alignment horizontal="center"/>
    </xf>
    <xf numFmtId="164" fontId="4" fillId="5" borderId="2" xfId="0" applyFont="1" applyFill="1" applyBorder="1" applyAlignment="1">
      <alignment horizontal="center" wrapText="1"/>
    </xf>
    <xf numFmtId="164" fontId="0" fillId="6" borderId="3" xfId="0" applyFill="1" applyBorder="1" applyAlignment="1">
      <alignment wrapText="1"/>
    </xf>
  </cellXfs>
  <cellStyles count="6">
    <cellStyle name="Normal" xfId="0" builtinId="0"/>
    <cellStyle name="Normal 2" xfId="1"/>
    <cellStyle name="Normal 3" xfId="2"/>
    <cellStyle name="Normal 3 2" xfId="3"/>
    <cellStyle name="Normal 3 2 2" xfId="5"/>
    <cellStyle name="Normal 3 3" xfId="4"/>
  </cellStyles>
  <dxfs count="0"/>
  <tableStyles count="0" defaultTableStyle="TableStyleMedium9" defaultPivotStyle="PivotStyleLight16"/>
  <colors>
    <mruColors>
      <color rgb="FFFFFF9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topLeftCell="A25" zoomScale="70" zoomScaleNormal="70" workbookViewId="0">
      <selection activeCell="A46" sqref="A13:A46"/>
    </sheetView>
  </sheetViews>
  <sheetFormatPr defaultRowHeight="12.75" x14ac:dyDescent="0.2"/>
  <cols>
    <col min="1" max="1" width="7" style="19" customWidth="1"/>
    <col min="2" max="2" width="17.5703125" style="10" customWidth="1"/>
    <col min="3" max="3" width="39" style="1" customWidth="1"/>
    <col min="4" max="4" width="13.140625" style="1" customWidth="1"/>
    <col min="5" max="5" width="8.42578125" style="1" customWidth="1"/>
    <col min="6" max="6" width="61" style="1" customWidth="1"/>
    <col min="7" max="8" width="12.5703125" customWidth="1"/>
    <col min="9" max="9" width="15.7109375" customWidth="1"/>
    <col min="10" max="10" width="14.85546875" style="19" customWidth="1"/>
    <col min="11" max="17" width="10.28515625" style="19" customWidth="1"/>
    <col min="18" max="18" width="13.5703125" style="19" customWidth="1"/>
    <col min="19" max="19" width="11.140625" style="25" customWidth="1"/>
    <col min="20" max="21" width="8.85546875" style="19" customWidth="1"/>
    <col min="22" max="22" width="9.85546875" customWidth="1"/>
    <col min="23" max="23" width="36.85546875" style="1" customWidth="1"/>
    <col min="24" max="24" width="29" style="1" customWidth="1"/>
    <col min="25" max="25" width="8.85546875" hidden="1" customWidth="1"/>
    <col min="26" max="26" width="16.28515625" style="5" customWidth="1"/>
  </cols>
  <sheetData>
    <row r="1" spans="1:26" ht="20.25" x14ac:dyDescent="0.3">
      <c r="A1" s="18" t="s">
        <v>126</v>
      </c>
      <c r="C1" s="61"/>
      <c r="D1" s="61"/>
      <c r="E1" s="61"/>
      <c r="F1" s="6"/>
    </row>
    <row r="2" spans="1:26" ht="72.75" customHeight="1" x14ac:dyDescent="0.25">
      <c r="C2" s="62" t="s">
        <v>127</v>
      </c>
      <c r="D2" s="62"/>
      <c r="E2" s="62"/>
      <c r="F2" s="66" t="s">
        <v>155</v>
      </c>
    </row>
    <row r="3" spans="1:26" ht="15.75" x14ac:dyDescent="0.25">
      <c r="C3" s="64" t="s">
        <v>130</v>
      </c>
      <c r="D3" s="63"/>
      <c r="E3" s="63"/>
      <c r="F3" s="66" t="s">
        <v>109</v>
      </c>
    </row>
    <row r="4" spans="1:26" ht="15" x14ac:dyDescent="0.25">
      <c r="C4" s="63" t="s">
        <v>128</v>
      </c>
      <c r="D4" s="63"/>
      <c r="E4" s="63"/>
      <c r="F4" s="67"/>
    </row>
    <row r="5" spans="1:26" ht="15" x14ac:dyDescent="0.25">
      <c r="C5" s="63" t="s">
        <v>129</v>
      </c>
      <c r="D5" s="62"/>
      <c r="E5" s="62"/>
    </row>
    <row r="6" spans="1:26" s="44" customFormat="1" ht="96.75" customHeight="1" x14ac:dyDescent="0.25">
      <c r="A6" s="39" t="s">
        <v>13</v>
      </c>
      <c r="B6" s="40" t="s">
        <v>1</v>
      </c>
      <c r="C6" s="40" t="s">
        <v>50</v>
      </c>
      <c r="D6" s="40" t="s">
        <v>66</v>
      </c>
      <c r="E6" s="40" t="s">
        <v>60</v>
      </c>
      <c r="F6" s="40" t="s">
        <v>134</v>
      </c>
      <c r="G6" s="65" t="s">
        <v>132</v>
      </c>
      <c r="H6" s="65" t="s">
        <v>125</v>
      </c>
      <c r="I6" s="65" t="s">
        <v>131</v>
      </c>
      <c r="J6" s="69" t="s">
        <v>14</v>
      </c>
      <c r="K6" s="70" t="s">
        <v>15</v>
      </c>
      <c r="L6" s="70" t="s">
        <v>16</v>
      </c>
      <c r="M6" s="70" t="s">
        <v>17</v>
      </c>
      <c r="N6" s="70" t="s">
        <v>18</v>
      </c>
      <c r="O6" s="70" t="s">
        <v>19</v>
      </c>
      <c r="P6" s="70" t="s">
        <v>20</v>
      </c>
      <c r="Q6" s="70" t="s">
        <v>21</v>
      </c>
      <c r="R6" s="70" t="s">
        <v>22</v>
      </c>
      <c r="S6" s="70" t="s">
        <v>23</v>
      </c>
      <c r="T6" s="70" t="s">
        <v>24</v>
      </c>
      <c r="U6" s="70" t="s">
        <v>25</v>
      </c>
      <c r="V6" s="41" t="s">
        <v>133</v>
      </c>
      <c r="W6" s="42" t="s">
        <v>37</v>
      </c>
      <c r="X6" s="43" t="s">
        <v>30</v>
      </c>
      <c r="Z6" s="45"/>
    </row>
    <row r="7" spans="1:26" ht="15.75" x14ac:dyDescent="0.25">
      <c r="A7" s="46"/>
      <c r="B7" s="119" t="s">
        <v>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1"/>
      <c r="Y7" t="s">
        <v>32</v>
      </c>
    </row>
    <row r="8" spans="1:26" s="44" customFormat="1" ht="15.75" x14ac:dyDescent="0.25">
      <c r="A8" s="47">
        <v>1</v>
      </c>
      <c r="B8" s="48" t="s">
        <v>6</v>
      </c>
      <c r="C8" s="53"/>
      <c r="D8" s="53"/>
      <c r="E8" s="71"/>
      <c r="F8" s="49" t="s">
        <v>96</v>
      </c>
      <c r="G8" s="104">
        <v>17025</v>
      </c>
      <c r="H8" s="104">
        <v>19862</v>
      </c>
      <c r="I8" s="104">
        <f>H8</f>
        <v>19862</v>
      </c>
      <c r="J8" s="50" t="s">
        <v>27</v>
      </c>
      <c r="K8" s="50"/>
      <c r="L8" s="50"/>
      <c r="M8" s="50"/>
      <c r="N8" s="50"/>
      <c r="O8" s="50"/>
      <c r="P8" s="50"/>
      <c r="Q8" s="50"/>
      <c r="R8" s="51"/>
      <c r="S8" s="52"/>
      <c r="T8" s="51"/>
      <c r="U8" s="51"/>
      <c r="V8" s="48" t="str">
        <f>IF(J8="Y","M", AVERAGEA(K8:U8))</f>
        <v>M</v>
      </c>
      <c r="W8" s="53"/>
      <c r="X8" s="53"/>
      <c r="Y8" s="44" t="s">
        <v>33</v>
      </c>
      <c r="Z8" s="45"/>
    </row>
    <row r="9" spans="1:26" s="44" customFormat="1" ht="15.75" x14ac:dyDescent="0.25">
      <c r="A9" s="73"/>
      <c r="B9" s="122" t="s">
        <v>94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Z9" s="45"/>
    </row>
    <row r="10" spans="1:26" s="44" customFormat="1" ht="15.75" x14ac:dyDescent="0.25">
      <c r="A10" s="47">
        <v>2</v>
      </c>
      <c r="B10" s="48" t="s">
        <v>29</v>
      </c>
      <c r="C10" s="53"/>
      <c r="D10" s="53"/>
      <c r="E10" s="71"/>
      <c r="F10" s="49" t="s">
        <v>95</v>
      </c>
      <c r="G10" s="104">
        <v>0</v>
      </c>
      <c r="H10" s="104">
        <v>0</v>
      </c>
      <c r="I10" s="104">
        <f>G10+I8</f>
        <v>19862</v>
      </c>
      <c r="J10" s="50" t="s">
        <v>27</v>
      </c>
      <c r="K10" s="50"/>
      <c r="L10" s="50"/>
      <c r="M10" s="50"/>
      <c r="N10" s="50"/>
      <c r="O10" s="50"/>
      <c r="P10" s="50"/>
      <c r="Q10" s="50"/>
      <c r="R10" s="51"/>
      <c r="S10" s="52"/>
      <c r="T10" s="51"/>
      <c r="U10" s="51"/>
      <c r="V10" s="48" t="s">
        <v>28</v>
      </c>
      <c r="W10" s="53"/>
      <c r="X10" s="53"/>
      <c r="Y10" s="44" t="s">
        <v>34</v>
      </c>
      <c r="Z10" s="45"/>
    </row>
    <row r="11" spans="1:26" ht="15" x14ac:dyDescent="0.2">
      <c r="A11" s="54"/>
      <c r="B11" s="55"/>
      <c r="C11" s="56"/>
      <c r="D11" s="56"/>
      <c r="E11" s="72"/>
      <c r="F11" s="56"/>
      <c r="G11" s="57"/>
      <c r="H11" s="57"/>
      <c r="I11" s="57"/>
      <c r="J11" s="54"/>
      <c r="K11" s="58"/>
      <c r="L11" s="58"/>
      <c r="M11" s="58"/>
      <c r="N11" s="58"/>
      <c r="O11" s="58"/>
      <c r="P11" s="58"/>
      <c r="Q11" s="58"/>
      <c r="R11" s="58"/>
      <c r="S11" s="59"/>
      <c r="T11" s="58"/>
      <c r="U11" s="58"/>
      <c r="V11" s="55"/>
      <c r="W11" s="56"/>
      <c r="X11" s="56"/>
    </row>
    <row r="12" spans="1:26" ht="15.6" customHeight="1" x14ac:dyDescent="0.25">
      <c r="A12" s="60"/>
      <c r="B12" s="117" t="s">
        <v>26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</row>
    <row r="13" spans="1:26" s="44" customFormat="1" ht="30" x14ac:dyDescent="0.2">
      <c r="A13" s="82">
        <f>A10+1</f>
        <v>3</v>
      </c>
      <c r="B13" s="79" t="s">
        <v>2</v>
      </c>
      <c r="C13" s="80" t="s">
        <v>36</v>
      </c>
      <c r="D13" s="79" t="s">
        <v>76</v>
      </c>
      <c r="E13" s="99">
        <v>123452</v>
      </c>
      <c r="F13" s="80" t="s">
        <v>117</v>
      </c>
      <c r="G13" s="105">
        <v>0</v>
      </c>
      <c r="H13" s="105">
        <v>625</v>
      </c>
      <c r="I13" s="105">
        <f>$H13+I10</f>
        <v>20487</v>
      </c>
      <c r="J13" s="82"/>
      <c r="K13" s="82"/>
      <c r="L13" s="82"/>
      <c r="M13" s="82"/>
      <c r="N13" s="82"/>
      <c r="O13" s="82"/>
      <c r="P13" s="82"/>
      <c r="Q13" s="82"/>
      <c r="R13" s="82"/>
      <c r="S13" s="83"/>
      <c r="T13" s="82"/>
      <c r="U13" s="82"/>
      <c r="V13" s="84"/>
      <c r="W13" s="85" t="s">
        <v>116</v>
      </c>
      <c r="X13" s="85"/>
      <c r="Y13" s="45" t="s">
        <v>33</v>
      </c>
      <c r="Z13" s="68"/>
    </row>
    <row r="14" spans="1:26" s="44" customFormat="1" ht="30" x14ac:dyDescent="0.2">
      <c r="A14" s="82">
        <f>A13+1</f>
        <v>4</v>
      </c>
      <c r="B14" s="79" t="s">
        <v>2</v>
      </c>
      <c r="C14" s="110" t="s">
        <v>38</v>
      </c>
      <c r="D14" s="79" t="s">
        <v>73</v>
      </c>
      <c r="E14" s="99">
        <v>399072</v>
      </c>
      <c r="F14" s="86" t="s">
        <v>51</v>
      </c>
      <c r="G14" s="105">
        <v>750</v>
      </c>
      <c r="H14" s="105">
        <v>750</v>
      </c>
      <c r="I14" s="105">
        <f>I13+H14</f>
        <v>21237</v>
      </c>
      <c r="J14" s="82"/>
      <c r="K14" s="82"/>
      <c r="L14" s="82"/>
      <c r="M14" s="82"/>
      <c r="N14" s="82"/>
      <c r="O14" s="82"/>
      <c r="P14" s="82"/>
      <c r="Q14" s="82"/>
      <c r="R14" s="82"/>
      <c r="S14" s="83"/>
      <c r="T14" s="82"/>
      <c r="U14" s="82"/>
      <c r="V14" s="84"/>
      <c r="W14" s="85"/>
      <c r="X14" s="85"/>
      <c r="Y14" s="45" t="s">
        <v>33</v>
      </c>
      <c r="Z14" s="45"/>
    </row>
    <row r="15" spans="1:26" s="44" customFormat="1" ht="45" x14ac:dyDescent="0.2">
      <c r="A15" s="106">
        <v>11</v>
      </c>
      <c r="B15" s="87" t="s">
        <v>3</v>
      </c>
      <c r="C15" s="111" t="s">
        <v>107</v>
      </c>
      <c r="D15" s="90" t="s">
        <v>78</v>
      </c>
      <c r="E15" s="83">
        <v>122434</v>
      </c>
      <c r="F15" s="80" t="s">
        <v>108</v>
      </c>
      <c r="G15" s="105">
        <v>0</v>
      </c>
      <c r="H15" s="105">
        <v>436</v>
      </c>
      <c r="I15" s="116">
        <f t="shared" ref="I15:I16" si="0">I14+H15</f>
        <v>21673</v>
      </c>
      <c r="J15" s="82"/>
      <c r="K15" s="82"/>
      <c r="L15" s="82"/>
      <c r="M15" s="82"/>
      <c r="N15" s="82"/>
      <c r="O15" s="82"/>
      <c r="P15" s="82"/>
      <c r="Q15" s="82"/>
      <c r="R15" s="82"/>
      <c r="S15" s="83"/>
      <c r="T15" s="82"/>
      <c r="U15" s="82"/>
      <c r="V15" s="84"/>
      <c r="W15" s="85" t="s">
        <v>113</v>
      </c>
      <c r="X15" s="85"/>
      <c r="Y15" s="45"/>
      <c r="Z15" s="45"/>
    </row>
    <row r="16" spans="1:26" s="44" customFormat="1" ht="35.450000000000003" customHeight="1" x14ac:dyDescent="0.2">
      <c r="A16" s="82">
        <v>7</v>
      </c>
      <c r="B16" s="87" t="s">
        <v>4</v>
      </c>
      <c r="C16" s="111" t="s">
        <v>77</v>
      </c>
      <c r="D16" s="90" t="s">
        <v>76</v>
      </c>
      <c r="E16" s="83">
        <v>142630</v>
      </c>
      <c r="F16" s="80" t="s">
        <v>75</v>
      </c>
      <c r="G16" s="105">
        <v>500</v>
      </c>
      <c r="H16" s="105">
        <v>500</v>
      </c>
      <c r="I16" s="116">
        <f t="shared" si="0"/>
        <v>22173</v>
      </c>
      <c r="J16" s="82"/>
      <c r="K16" s="82"/>
      <c r="L16" s="82"/>
      <c r="M16" s="82"/>
      <c r="N16" s="82"/>
      <c r="O16" s="82"/>
      <c r="P16" s="82"/>
      <c r="Q16" s="82"/>
      <c r="R16" s="82"/>
      <c r="S16" s="83"/>
      <c r="T16" s="82"/>
      <c r="U16" s="82"/>
      <c r="V16" s="84"/>
      <c r="W16" s="85"/>
      <c r="X16" s="85"/>
      <c r="Y16" s="45"/>
      <c r="Z16" s="45"/>
    </row>
    <row r="17" spans="1:26" s="44" customFormat="1" ht="30" x14ac:dyDescent="0.2">
      <c r="A17" s="82">
        <v>8</v>
      </c>
      <c r="B17" s="88" t="s">
        <v>5</v>
      </c>
      <c r="C17" s="110" t="s">
        <v>79</v>
      </c>
      <c r="D17" s="79" t="s">
        <v>80</v>
      </c>
      <c r="E17" s="99">
        <v>156117</v>
      </c>
      <c r="F17" s="80" t="s">
        <v>52</v>
      </c>
      <c r="G17" s="105">
        <v>1600</v>
      </c>
      <c r="H17" s="105">
        <v>1600</v>
      </c>
      <c r="I17" s="105">
        <f t="shared" ref="I17:I46" si="1">I16+H17</f>
        <v>23773</v>
      </c>
      <c r="J17" s="82"/>
      <c r="K17" s="82"/>
      <c r="L17" s="82"/>
      <c r="M17" s="82"/>
      <c r="N17" s="82"/>
      <c r="O17" s="82"/>
      <c r="P17" s="82"/>
      <c r="Q17" s="82"/>
      <c r="R17" s="82"/>
      <c r="S17" s="83"/>
      <c r="T17" s="82"/>
      <c r="U17" s="82"/>
      <c r="V17" s="84"/>
      <c r="W17" s="85"/>
      <c r="X17" s="85"/>
      <c r="Y17" s="45" t="s">
        <v>33</v>
      </c>
      <c r="Z17" s="45"/>
    </row>
    <row r="18" spans="1:26" s="44" customFormat="1" ht="30" x14ac:dyDescent="0.2">
      <c r="A18" s="82">
        <f t="shared" ref="A18" si="2">A17+1</f>
        <v>9</v>
      </c>
      <c r="B18" s="87" t="s">
        <v>5</v>
      </c>
      <c r="C18" s="110" t="s">
        <v>12</v>
      </c>
      <c r="D18" s="79" t="s">
        <v>73</v>
      </c>
      <c r="E18" s="99">
        <v>395290</v>
      </c>
      <c r="F18" s="80" t="s">
        <v>74</v>
      </c>
      <c r="G18" s="105">
        <v>200</v>
      </c>
      <c r="H18" s="105">
        <v>200</v>
      </c>
      <c r="I18" s="105">
        <f t="shared" si="1"/>
        <v>23973</v>
      </c>
      <c r="J18" s="82"/>
      <c r="K18" s="82"/>
      <c r="L18" s="82"/>
      <c r="M18" s="82"/>
      <c r="N18" s="82"/>
      <c r="O18" s="82"/>
      <c r="P18" s="82"/>
      <c r="Q18" s="82"/>
      <c r="R18" s="82"/>
      <c r="S18" s="83"/>
      <c r="T18" s="82"/>
      <c r="U18" s="82"/>
      <c r="V18" s="84"/>
      <c r="W18" s="85"/>
      <c r="X18" s="85"/>
      <c r="Y18" s="45" t="s">
        <v>35</v>
      </c>
      <c r="Z18" s="45"/>
    </row>
    <row r="19" spans="1:26" s="44" customFormat="1" ht="45" x14ac:dyDescent="0.2">
      <c r="A19" s="82">
        <v>12</v>
      </c>
      <c r="B19" s="90" t="s">
        <v>43</v>
      </c>
      <c r="C19" s="111" t="s">
        <v>82</v>
      </c>
      <c r="D19" s="100" t="s">
        <v>81</v>
      </c>
      <c r="E19" s="101">
        <v>465995</v>
      </c>
      <c r="F19" s="89" t="s">
        <v>114</v>
      </c>
      <c r="G19" s="105">
        <v>0</v>
      </c>
      <c r="H19" s="105">
        <v>50</v>
      </c>
      <c r="I19" s="116">
        <f t="shared" si="1"/>
        <v>24023</v>
      </c>
      <c r="J19" s="82"/>
      <c r="K19" s="82"/>
      <c r="L19" s="82"/>
      <c r="M19" s="82"/>
      <c r="N19" s="82"/>
      <c r="O19" s="82"/>
      <c r="P19" s="82"/>
      <c r="Q19" s="82"/>
      <c r="R19" s="82"/>
      <c r="S19" s="83"/>
      <c r="T19" s="82"/>
      <c r="U19" s="82"/>
      <c r="V19" s="84"/>
      <c r="W19" s="81" t="s">
        <v>45</v>
      </c>
      <c r="X19" s="85"/>
      <c r="Y19" s="45"/>
      <c r="Z19" s="45"/>
    </row>
    <row r="20" spans="1:26" s="44" customFormat="1" ht="36" customHeight="1" x14ac:dyDescent="0.2">
      <c r="A20" s="82">
        <v>13</v>
      </c>
      <c r="B20" s="87" t="s">
        <v>5</v>
      </c>
      <c r="C20" s="111" t="s">
        <v>83</v>
      </c>
      <c r="D20" s="90" t="s">
        <v>84</v>
      </c>
      <c r="E20" s="83">
        <v>123591</v>
      </c>
      <c r="F20" s="80" t="s">
        <v>53</v>
      </c>
      <c r="G20" s="105">
        <v>600</v>
      </c>
      <c r="H20" s="105">
        <v>500</v>
      </c>
      <c r="I20" s="116">
        <f t="shared" si="1"/>
        <v>24523</v>
      </c>
      <c r="J20" s="82"/>
      <c r="K20" s="82"/>
      <c r="L20" s="82"/>
      <c r="M20" s="82"/>
      <c r="N20" s="82"/>
      <c r="O20" s="82"/>
      <c r="P20" s="82"/>
      <c r="Q20" s="82"/>
      <c r="R20" s="82"/>
      <c r="S20" s="83"/>
      <c r="T20" s="82"/>
      <c r="U20" s="82"/>
      <c r="V20" s="84"/>
      <c r="W20" s="85"/>
      <c r="X20" s="85"/>
      <c r="Y20" s="45"/>
      <c r="Z20" s="45"/>
    </row>
    <row r="21" spans="1:26" s="44" customFormat="1" ht="45" x14ac:dyDescent="0.2">
      <c r="A21" s="82">
        <v>14</v>
      </c>
      <c r="B21" s="87" t="s">
        <v>11</v>
      </c>
      <c r="C21" s="111" t="s">
        <v>97</v>
      </c>
      <c r="D21" s="90" t="s">
        <v>98</v>
      </c>
      <c r="E21" s="83">
        <v>464428</v>
      </c>
      <c r="F21" s="80" t="s">
        <v>147</v>
      </c>
      <c r="G21" s="105">
        <v>100</v>
      </c>
      <c r="H21" s="105">
        <v>100</v>
      </c>
      <c r="I21" s="116">
        <f t="shared" si="1"/>
        <v>24623</v>
      </c>
      <c r="J21" s="82"/>
      <c r="K21" s="82"/>
      <c r="L21" s="82"/>
      <c r="M21" s="82"/>
      <c r="N21" s="82"/>
      <c r="O21" s="82"/>
      <c r="P21" s="82"/>
      <c r="Q21" s="82"/>
      <c r="R21" s="82"/>
      <c r="S21" s="83"/>
      <c r="T21" s="82"/>
      <c r="U21" s="82"/>
      <c r="V21" s="84"/>
      <c r="W21" s="85"/>
      <c r="X21" s="85"/>
      <c r="Y21" s="45" t="s">
        <v>33</v>
      </c>
      <c r="Z21" s="45"/>
    </row>
    <row r="22" spans="1:26" s="44" customFormat="1" ht="30" x14ac:dyDescent="0.2">
      <c r="A22" s="82">
        <v>15</v>
      </c>
      <c r="B22" s="87" t="s">
        <v>11</v>
      </c>
      <c r="C22" s="111" t="s">
        <v>115</v>
      </c>
      <c r="D22" s="90" t="s">
        <v>98</v>
      </c>
      <c r="E22" s="83">
        <v>398029</v>
      </c>
      <c r="F22" s="80" t="s">
        <v>136</v>
      </c>
      <c r="G22" s="105">
        <v>300</v>
      </c>
      <c r="H22" s="105">
        <v>2500</v>
      </c>
      <c r="I22" s="116">
        <f t="shared" si="1"/>
        <v>27123</v>
      </c>
      <c r="J22" s="82"/>
      <c r="K22" s="82"/>
      <c r="L22" s="82"/>
      <c r="M22" s="82"/>
      <c r="N22" s="82"/>
      <c r="O22" s="82"/>
      <c r="P22" s="82"/>
      <c r="Q22" s="82"/>
      <c r="R22" s="82"/>
      <c r="S22" s="83"/>
      <c r="T22" s="82"/>
      <c r="U22" s="82"/>
      <c r="V22" s="84"/>
      <c r="W22" s="85" t="s">
        <v>54</v>
      </c>
      <c r="X22" s="85"/>
      <c r="Y22" s="45" t="s">
        <v>33</v>
      </c>
      <c r="Z22" s="45"/>
    </row>
    <row r="23" spans="1:26" s="44" customFormat="1" ht="47.45" customHeight="1" x14ac:dyDescent="0.2">
      <c r="A23" s="82">
        <v>16</v>
      </c>
      <c r="B23" s="79" t="s">
        <v>8</v>
      </c>
      <c r="C23" s="110" t="s">
        <v>137</v>
      </c>
      <c r="D23" s="90" t="s">
        <v>99</v>
      </c>
      <c r="E23" s="83">
        <v>334588</v>
      </c>
      <c r="F23" s="80" t="s">
        <v>139</v>
      </c>
      <c r="G23" s="105">
        <v>250</v>
      </c>
      <c r="H23" s="105">
        <v>100</v>
      </c>
      <c r="I23" s="116">
        <f t="shared" si="1"/>
        <v>27223</v>
      </c>
      <c r="J23" s="82"/>
      <c r="K23" s="82"/>
      <c r="L23" s="82"/>
      <c r="M23" s="82"/>
      <c r="N23" s="82"/>
      <c r="O23" s="82"/>
      <c r="P23" s="82"/>
      <c r="Q23" s="82"/>
      <c r="R23" s="82"/>
      <c r="S23" s="83"/>
      <c r="T23" s="82"/>
      <c r="U23" s="82"/>
      <c r="V23" s="84"/>
      <c r="W23" s="91"/>
      <c r="X23" s="85"/>
      <c r="Y23" s="45"/>
      <c r="Z23" s="45"/>
    </row>
    <row r="24" spans="1:26" s="44" customFormat="1" ht="45" x14ac:dyDescent="0.2">
      <c r="A24" s="82">
        <v>17</v>
      </c>
      <c r="B24" s="79" t="s">
        <v>48</v>
      </c>
      <c r="C24" s="110" t="s">
        <v>55</v>
      </c>
      <c r="D24" s="90" t="s">
        <v>98</v>
      </c>
      <c r="E24" s="83">
        <v>469977</v>
      </c>
      <c r="F24" s="80" t="s">
        <v>121</v>
      </c>
      <c r="G24" s="105">
        <v>75</v>
      </c>
      <c r="H24" s="105">
        <v>575</v>
      </c>
      <c r="I24" s="116">
        <f t="shared" si="1"/>
        <v>27798</v>
      </c>
      <c r="J24" s="82"/>
      <c r="K24" s="82"/>
      <c r="L24" s="82"/>
      <c r="M24" s="82"/>
      <c r="N24" s="82"/>
      <c r="O24" s="82"/>
      <c r="P24" s="82"/>
      <c r="Q24" s="82"/>
      <c r="R24" s="82"/>
      <c r="S24" s="83"/>
      <c r="T24" s="82"/>
      <c r="U24" s="82"/>
      <c r="V24" s="84"/>
      <c r="W24" s="85" t="s">
        <v>116</v>
      </c>
      <c r="X24" s="85"/>
      <c r="Y24" s="45" t="s">
        <v>35</v>
      </c>
      <c r="Z24" s="45"/>
    </row>
    <row r="25" spans="1:26" s="44" customFormat="1" ht="45" x14ac:dyDescent="0.2">
      <c r="A25" s="82">
        <v>19</v>
      </c>
      <c r="B25" s="87" t="s">
        <v>9</v>
      </c>
      <c r="C25" s="111" t="s">
        <v>91</v>
      </c>
      <c r="D25" s="79" t="s">
        <v>98</v>
      </c>
      <c r="E25" s="99">
        <v>456609</v>
      </c>
      <c r="F25" s="80" t="s">
        <v>148</v>
      </c>
      <c r="G25" s="105">
        <v>125</v>
      </c>
      <c r="H25" s="105">
        <v>100</v>
      </c>
      <c r="I25" s="116">
        <f t="shared" si="1"/>
        <v>27898</v>
      </c>
      <c r="J25" s="82"/>
      <c r="K25" s="82"/>
      <c r="L25" s="82"/>
      <c r="M25" s="82"/>
      <c r="N25" s="82"/>
      <c r="O25" s="82"/>
      <c r="P25" s="82"/>
      <c r="Q25" s="82"/>
      <c r="R25" s="82"/>
      <c r="S25" s="83"/>
      <c r="T25" s="82"/>
      <c r="U25" s="82"/>
      <c r="V25" s="84"/>
      <c r="W25" s="85" t="s">
        <v>56</v>
      </c>
      <c r="X25" s="85"/>
      <c r="Y25" s="45" t="s">
        <v>35</v>
      </c>
      <c r="Z25" s="45"/>
    </row>
    <row r="26" spans="1:26" s="44" customFormat="1" ht="30" x14ac:dyDescent="0.2">
      <c r="A26" s="82">
        <v>21</v>
      </c>
      <c r="B26" s="87" t="s">
        <v>10</v>
      </c>
      <c r="C26" s="111" t="s">
        <v>57</v>
      </c>
      <c r="D26" s="79" t="s">
        <v>100</v>
      </c>
      <c r="E26" s="99">
        <v>368299</v>
      </c>
      <c r="F26" s="80" t="s">
        <v>135</v>
      </c>
      <c r="G26" s="105">
        <v>650</v>
      </c>
      <c r="H26" s="105">
        <v>500</v>
      </c>
      <c r="I26" s="116">
        <f t="shared" si="1"/>
        <v>28398</v>
      </c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82"/>
      <c r="U26" s="82"/>
      <c r="V26" s="84"/>
      <c r="W26" s="85"/>
      <c r="X26" s="85"/>
      <c r="Y26" s="45" t="s">
        <v>35</v>
      </c>
      <c r="Z26" s="45"/>
    </row>
    <row r="27" spans="1:26" s="44" customFormat="1" ht="45" x14ac:dyDescent="0.2">
      <c r="A27" s="82">
        <v>22</v>
      </c>
      <c r="B27" s="87" t="s">
        <v>10</v>
      </c>
      <c r="C27" s="111" t="s">
        <v>58</v>
      </c>
      <c r="D27" s="79" t="s">
        <v>98</v>
      </c>
      <c r="E27" s="99" t="s">
        <v>72</v>
      </c>
      <c r="F27" s="80" t="s">
        <v>140</v>
      </c>
      <c r="G27" s="105">
        <v>100</v>
      </c>
      <c r="H27" s="105">
        <v>15</v>
      </c>
      <c r="I27" s="116">
        <f t="shared" si="1"/>
        <v>28413</v>
      </c>
      <c r="J27" s="82"/>
      <c r="K27" s="82"/>
      <c r="L27" s="82"/>
      <c r="M27" s="82"/>
      <c r="N27" s="82"/>
      <c r="O27" s="82"/>
      <c r="P27" s="82"/>
      <c r="Q27" s="82"/>
      <c r="R27" s="82"/>
      <c r="S27" s="83"/>
      <c r="T27" s="82"/>
      <c r="U27" s="82"/>
      <c r="V27" s="84"/>
      <c r="W27" s="85" t="s">
        <v>116</v>
      </c>
      <c r="X27" s="85"/>
      <c r="Y27" s="45" t="s">
        <v>35</v>
      </c>
      <c r="Z27" s="45"/>
    </row>
    <row r="28" spans="1:26" s="44" customFormat="1" ht="60" customHeight="1" x14ac:dyDescent="0.2">
      <c r="A28" s="82">
        <v>23</v>
      </c>
      <c r="B28" s="87" t="s">
        <v>10</v>
      </c>
      <c r="C28" s="111" t="s">
        <v>101</v>
      </c>
      <c r="D28" s="79" t="s">
        <v>118</v>
      </c>
      <c r="E28" s="99">
        <v>372857</v>
      </c>
      <c r="F28" s="80" t="s">
        <v>141</v>
      </c>
      <c r="G28" s="105">
        <v>3000</v>
      </c>
      <c r="H28" s="105">
        <v>3000</v>
      </c>
      <c r="I28" s="116">
        <f t="shared" si="1"/>
        <v>31413</v>
      </c>
      <c r="J28" s="82"/>
      <c r="K28" s="82"/>
      <c r="L28" s="82"/>
      <c r="M28" s="82"/>
      <c r="N28" s="82"/>
      <c r="O28" s="82"/>
      <c r="P28" s="82"/>
      <c r="Q28" s="82"/>
      <c r="R28" s="82"/>
      <c r="S28" s="83"/>
      <c r="T28" s="82"/>
      <c r="U28" s="82"/>
      <c r="V28" s="84"/>
      <c r="W28" s="85" t="s">
        <v>122</v>
      </c>
      <c r="X28" s="85"/>
      <c r="Y28" s="45"/>
      <c r="Z28" s="45"/>
    </row>
    <row r="29" spans="1:26" s="44" customFormat="1" ht="30" x14ac:dyDescent="0.2">
      <c r="A29" s="82">
        <v>28</v>
      </c>
      <c r="B29" s="87" t="s">
        <v>10</v>
      </c>
      <c r="C29" s="110" t="s">
        <v>59</v>
      </c>
      <c r="D29" s="79" t="s">
        <v>98</v>
      </c>
      <c r="E29" s="99">
        <v>334888</v>
      </c>
      <c r="F29" s="80" t="s">
        <v>142</v>
      </c>
      <c r="G29" s="105">
        <v>150</v>
      </c>
      <c r="H29" s="105">
        <v>75</v>
      </c>
      <c r="I29" s="116">
        <f t="shared" si="1"/>
        <v>31488</v>
      </c>
      <c r="J29" s="82"/>
      <c r="K29" s="82"/>
      <c r="L29" s="82"/>
      <c r="M29" s="82"/>
      <c r="N29" s="82"/>
      <c r="O29" s="82"/>
      <c r="P29" s="82"/>
      <c r="Q29" s="82"/>
      <c r="R29" s="82"/>
      <c r="S29" s="83"/>
      <c r="T29" s="82"/>
      <c r="U29" s="82"/>
      <c r="V29" s="84"/>
      <c r="W29" s="85"/>
      <c r="X29" s="85"/>
      <c r="Y29" s="45"/>
      <c r="Z29" s="45"/>
    </row>
    <row r="30" spans="1:26" s="44" customFormat="1" ht="59.25" customHeight="1" x14ac:dyDescent="0.2">
      <c r="A30" s="82">
        <v>29</v>
      </c>
      <c r="B30" s="79" t="s">
        <v>5</v>
      </c>
      <c r="C30" s="110" t="s">
        <v>124</v>
      </c>
      <c r="D30" s="79" t="s">
        <v>98</v>
      </c>
      <c r="E30" s="99">
        <v>464431</v>
      </c>
      <c r="F30" s="80" t="s">
        <v>143</v>
      </c>
      <c r="G30" s="105">
        <v>0</v>
      </c>
      <c r="H30" s="105">
        <v>100</v>
      </c>
      <c r="I30" s="116">
        <f t="shared" si="1"/>
        <v>31588</v>
      </c>
      <c r="J30" s="82"/>
      <c r="K30" s="82"/>
      <c r="L30" s="82"/>
      <c r="M30" s="82"/>
      <c r="N30" s="82"/>
      <c r="O30" s="82"/>
      <c r="P30" s="82"/>
      <c r="Q30" s="82"/>
      <c r="R30" s="82"/>
      <c r="S30" s="83"/>
      <c r="T30" s="82"/>
      <c r="U30" s="82"/>
      <c r="V30" s="84"/>
      <c r="W30" s="93"/>
      <c r="X30" s="85"/>
      <c r="Y30" s="45" t="s">
        <v>35</v>
      </c>
      <c r="Z30" s="45"/>
    </row>
    <row r="31" spans="1:26" s="44" customFormat="1" ht="48.95" customHeight="1" x14ac:dyDescent="0.2">
      <c r="A31" s="82">
        <v>30</v>
      </c>
      <c r="B31" s="87" t="s">
        <v>5</v>
      </c>
      <c r="C31" s="111" t="s">
        <v>119</v>
      </c>
      <c r="D31" s="79" t="s">
        <v>100</v>
      </c>
      <c r="E31" s="99">
        <v>149683</v>
      </c>
      <c r="F31" s="80" t="s">
        <v>145</v>
      </c>
      <c r="G31" s="105">
        <v>25</v>
      </c>
      <c r="H31" s="105">
        <v>10</v>
      </c>
      <c r="I31" s="116">
        <f t="shared" si="1"/>
        <v>31598</v>
      </c>
      <c r="J31" s="82"/>
      <c r="K31" s="82"/>
      <c r="L31" s="82"/>
      <c r="M31" s="82"/>
      <c r="N31" s="82"/>
      <c r="O31" s="82"/>
      <c r="P31" s="82"/>
      <c r="Q31" s="82"/>
      <c r="R31" s="82"/>
      <c r="S31" s="83"/>
      <c r="T31" s="82"/>
      <c r="U31" s="82"/>
      <c r="V31" s="84"/>
      <c r="W31" s="85" t="s">
        <v>64</v>
      </c>
      <c r="X31" s="85"/>
      <c r="Y31" s="45" t="s">
        <v>35</v>
      </c>
      <c r="Z31" s="45"/>
    </row>
    <row r="32" spans="1:26" s="44" customFormat="1" ht="45" x14ac:dyDescent="0.2">
      <c r="A32" s="82">
        <v>31</v>
      </c>
      <c r="B32" s="87" t="s">
        <v>5</v>
      </c>
      <c r="C32" s="111" t="s">
        <v>105</v>
      </c>
      <c r="D32" s="79" t="s">
        <v>98</v>
      </c>
      <c r="E32" s="99">
        <v>461410</v>
      </c>
      <c r="F32" s="80" t="s">
        <v>144</v>
      </c>
      <c r="G32" s="105">
        <v>0</v>
      </c>
      <c r="H32" s="105">
        <v>275</v>
      </c>
      <c r="I32" s="116">
        <f t="shared" si="1"/>
        <v>31873</v>
      </c>
      <c r="J32" s="94"/>
      <c r="K32" s="82"/>
      <c r="L32" s="82"/>
      <c r="M32" s="82"/>
      <c r="N32" s="82"/>
      <c r="O32" s="82"/>
      <c r="P32" s="82"/>
      <c r="Q32" s="82"/>
      <c r="R32" s="82"/>
      <c r="S32" s="83"/>
      <c r="T32" s="82"/>
      <c r="U32" s="82"/>
      <c r="V32" s="84"/>
      <c r="W32" s="85" t="s">
        <v>41</v>
      </c>
      <c r="X32" s="85"/>
      <c r="Y32" s="45"/>
      <c r="Z32" s="45"/>
    </row>
    <row r="33" spans="1:26" s="44" customFormat="1" ht="23.45" customHeight="1" x14ac:dyDescent="0.2">
      <c r="A33" s="98">
        <v>32</v>
      </c>
      <c r="B33" s="88" t="s">
        <v>5</v>
      </c>
      <c r="C33" s="110" t="s">
        <v>39</v>
      </c>
      <c r="D33" s="79" t="s">
        <v>104</v>
      </c>
      <c r="E33" s="99">
        <v>328188</v>
      </c>
      <c r="F33" s="80" t="s">
        <v>138</v>
      </c>
      <c r="G33" s="105">
        <v>150</v>
      </c>
      <c r="H33" s="105">
        <v>150</v>
      </c>
      <c r="I33" s="116">
        <f t="shared" si="1"/>
        <v>32023</v>
      </c>
      <c r="J33" s="82"/>
      <c r="K33" s="82"/>
      <c r="L33" s="82"/>
      <c r="M33" s="82"/>
      <c r="N33" s="82"/>
      <c r="O33" s="82"/>
      <c r="P33" s="82"/>
      <c r="Q33" s="82"/>
      <c r="R33" s="82"/>
      <c r="S33" s="83"/>
      <c r="T33" s="82"/>
      <c r="U33" s="82"/>
      <c r="V33" s="84"/>
      <c r="W33" s="85"/>
      <c r="X33" s="85"/>
      <c r="Y33" s="45"/>
      <c r="Z33" s="45"/>
    </row>
    <row r="34" spans="1:26" s="44" customFormat="1" ht="30" x14ac:dyDescent="0.2">
      <c r="A34" s="82">
        <v>33</v>
      </c>
      <c r="B34" s="88" t="s">
        <v>5</v>
      </c>
      <c r="C34" s="110" t="s">
        <v>61</v>
      </c>
      <c r="D34" s="79" t="s">
        <v>78</v>
      </c>
      <c r="E34" s="99" t="s">
        <v>120</v>
      </c>
      <c r="F34" s="80" t="s">
        <v>86</v>
      </c>
      <c r="G34" s="105">
        <v>6350</v>
      </c>
      <c r="H34" s="105">
        <v>7800</v>
      </c>
      <c r="I34" s="116">
        <f t="shared" si="1"/>
        <v>39823</v>
      </c>
      <c r="J34" s="82"/>
      <c r="K34" s="82"/>
      <c r="L34" s="82"/>
      <c r="M34" s="82"/>
      <c r="N34" s="82"/>
      <c r="O34" s="82"/>
      <c r="P34" s="82"/>
      <c r="Q34" s="82"/>
      <c r="R34" s="82"/>
      <c r="S34" s="83"/>
      <c r="T34" s="82"/>
      <c r="U34" s="82"/>
      <c r="V34" s="84"/>
      <c r="W34" s="85"/>
      <c r="X34" s="85"/>
      <c r="Y34" s="45"/>
      <c r="Z34" s="45"/>
    </row>
    <row r="35" spans="1:26" s="44" customFormat="1" ht="30" x14ac:dyDescent="0.2">
      <c r="A35" s="82">
        <v>34</v>
      </c>
      <c r="B35" s="88" t="s">
        <v>5</v>
      </c>
      <c r="C35" s="110" t="s">
        <v>40</v>
      </c>
      <c r="D35" s="79" t="s">
        <v>98</v>
      </c>
      <c r="E35" s="99">
        <v>149671</v>
      </c>
      <c r="F35" s="80" t="s">
        <v>146</v>
      </c>
      <c r="G35" s="105">
        <v>0</v>
      </c>
      <c r="H35" s="105">
        <v>35</v>
      </c>
      <c r="I35" s="116">
        <f t="shared" si="1"/>
        <v>39858</v>
      </c>
      <c r="J35" s="82"/>
      <c r="K35" s="82"/>
      <c r="L35" s="82"/>
      <c r="M35" s="82"/>
      <c r="N35" s="82"/>
      <c r="O35" s="82"/>
      <c r="P35" s="82"/>
      <c r="Q35" s="82"/>
      <c r="R35" s="82"/>
      <c r="S35" s="83"/>
      <c r="T35" s="82"/>
      <c r="U35" s="82"/>
      <c r="V35" s="84"/>
      <c r="W35" s="85" t="s">
        <v>42</v>
      </c>
      <c r="X35" s="85"/>
      <c r="Y35" s="45"/>
      <c r="Z35" s="45"/>
    </row>
    <row r="36" spans="1:26" s="44" customFormat="1" ht="34.9" customHeight="1" x14ac:dyDescent="0.2">
      <c r="A36" s="82">
        <v>35</v>
      </c>
      <c r="B36" s="88" t="s">
        <v>5</v>
      </c>
      <c r="C36" s="110" t="s">
        <v>103</v>
      </c>
      <c r="D36" s="79" t="s">
        <v>123</v>
      </c>
      <c r="E36" s="99">
        <v>139435</v>
      </c>
      <c r="F36" s="85" t="s">
        <v>62</v>
      </c>
      <c r="G36" s="105">
        <v>370</v>
      </c>
      <c r="H36" s="105">
        <v>400</v>
      </c>
      <c r="I36" s="116">
        <f t="shared" si="1"/>
        <v>40258</v>
      </c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82"/>
      <c r="U36" s="82"/>
      <c r="V36" s="84"/>
      <c r="W36" s="85"/>
      <c r="X36" s="85"/>
      <c r="Y36" s="45" t="s">
        <v>33</v>
      </c>
      <c r="Z36" s="45"/>
    </row>
    <row r="37" spans="1:26" s="44" customFormat="1" ht="45.75" x14ac:dyDescent="0.2">
      <c r="A37" s="82">
        <v>37</v>
      </c>
      <c r="B37" s="87" t="s">
        <v>5</v>
      </c>
      <c r="C37" s="110" t="s">
        <v>63</v>
      </c>
      <c r="D37" s="79" t="s">
        <v>72</v>
      </c>
      <c r="E37" s="99" t="s">
        <v>72</v>
      </c>
      <c r="F37" s="80" t="s">
        <v>102</v>
      </c>
      <c r="G37" s="105">
        <v>0</v>
      </c>
      <c r="H37" s="105">
        <v>0</v>
      </c>
      <c r="I37" s="116">
        <f t="shared" si="1"/>
        <v>40258</v>
      </c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82"/>
      <c r="U37" s="82"/>
      <c r="V37" s="84"/>
      <c r="W37" s="85"/>
      <c r="X37" s="85"/>
      <c r="Y37" s="45"/>
      <c r="Z37" s="68"/>
    </row>
    <row r="38" spans="1:26" s="44" customFormat="1" ht="30.75" x14ac:dyDescent="0.2">
      <c r="A38" s="82">
        <v>39</v>
      </c>
      <c r="B38" s="87" t="s">
        <v>4</v>
      </c>
      <c r="C38" s="111" t="s">
        <v>89</v>
      </c>
      <c r="D38" s="90" t="s">
        <v>72</v>
      </c>
      <c r="E38" s="83" t="s">
        <v>72</v>
      </c>
      <c r="F38" s="80" t="s">
        <v>102</v>
      </c>
      <c r="G38" s="105">
        <v>0</v>
      </c>
      <c r="H38" s="105">
        <v>0</v>
      </c>
      <c r="I38" s="116">
        <f t="shared" si="1"/>
        <v>40258</v>
      </c>
      <c r="J38" s="82"/>
      <c r="K38" s="82"/>
      <c r="L38" s="82"/>
      <c r="M38" s="82"/>
      <c r="N38" s="82"/>
      <c r="O38" s="82"/>
      <c r="P38" s="82"/>
      <c r="Q38" s="82"/>
      <c r="R38" s="82"/>
      <c r="S38" s="83"/>
      <c r="T38" s="82"/>
      <c r="U38" s="82"/>
      <c r="V38" s="84"/>
      <c r="W38" s="93"/>
      <c r="X38" s="85"/>
      <c r="Y38" s="45"/>
      <c r="Z38" s="68"/>
    </row>
    <row r="39" spans="1:26" s="44" customFormat="1" ht="30" x14ac:dyDescent="0.2">
      <c r="A39" s="82">
        <v>41</v>
      </c>
      <c r="B39" s="87" t="s">
        <v>5</v>
      </c>
      <c r="C39" s="112" t="s">
        <v>106</v>
      </c>
      <c r="D39" s="102" t="s">
        <v>85</v>
      </c>
      <c r="E39" s="103" t="s">
        <v>85</v>
      </c>
      <c r="F39" s="92" t="s">
        <v>44</v>
      </c>
      <c r="G39" s="105">
        <v>0</v>
      </c>
      <c r="H39" s="105">
        <v>0</v>
      </c>
      <c r="I39" s="116">
        <f t="shared" si="1"/>
        <v>40258</v>
      </c>
      <c r="J39" s="82"/>
      <c r="K39" s="82"/>
      <c r="L39" s="82"/>
      <c r="M39" s="82"/>
      <c r="N39" s="82"/>
      <c r="O39" s="82"/>
      <c r="P39" s="82"/>
      <c r="Q39" s="82"/>
      <c r="R39" s="82"/>
      <c r="S39" s="83"/>
      <c r="T39" s="82"/>
      <c r="U39" s="82"/>
      <c r="V39" s="84"/>
      <c r="W39" s="93"/>
      <c r="X39" s="85"/>
      <c r="Y39" s="45"/>
      <c r="Z39" s="68"/>
    </row>
    <row r="40" spans="1:26" s="44" customFormat="1" ht="60" x14ac:dyDescent="0.2">
      <c r="A40" s="82">
        <v>42</v>
      </c>
      <c r="B40" s="87" t="s">
        <v>5</v>
      </c>
      <c r="C40" s="111" t="s">
        <v>90</v>
      </c>
      <c r="D40" s="90" t="s">
        <v>87</v>
      </c>
      <c r="E40" s="99" t="s">
        <v>72</v>
      </c>
      <c r="F40" s="80" t="s">
        <v>88</v>
      </c>
      <c r="G40" s="105">
        <v>12300</v>
      </c>
      <c r="H40" s="105">
        <v>11300</v>
      </c>
      <c r="I40" s="116">
        <f t="shared" si="1"/>
        <v>51558</v>
      </c>
      <c r="J40" s="82"/>
      <c r="K40" s="82"/>
      <c r="L40" s="82"/>
      <c r="M40" s="82"/>
      <c r="N40" s="82"/>
      <c r="O40" s="82"/>
      <c r="P40" s="82"/>
      <c r="Q40" s="82"/>
      <c r="R40" s="82"/>
      <c r="S40" s="83"/>
      <c r="T40" s="82"/>
      <c r="U40" s="82"/>
      <c r="V40" s="84"/>
      <c r="W40" s="95" t="s">
        <v>49</v>
      </c>
      <c r="X40" s="85"/>
      <c r="Y40" s="45"/>
      <c r="Z40" s="68"/>
    </row>
    <row r="41" spans="1:26" s="44" customFormat="1" ht="35.1" customHeight="1" x14ac:dyDescent="0.2">
      <c r="A41" s="82">
        <v>43</v>
      </c>
      <c r="B41" s="87" t="s">
        <v>46</v>
      </c>
      <c r="C41" s="111" t="s">
        <v>65</v>
      </c>
      <c r="D41" s="90" t="s">
        <v>67</v>
      </c>
      <c r="E41" s="83">
        <v>122645</v>
      </c>
      <c r="F41" s="80" t="s">
        <v>70</v>
      </c>
      <c r="G41" s="105">
        <v>0</v>
      </c>
      <c r="H41" s="105">
        <v>350</v>
      </c>
      <c r="I41" s="116">
        <f t="shared" si="1"/>
        <v>51908</v>
      </c>
      <c r="J41" s="82"/>
      <c r="K41" s="82"/>
      <c r="L41" s="82"/>
      <c r="M41" s="82"/>
      <c r="N41" s="82"/>
      <c r="O41" s="82"/>
      <c r="P41" s="82"/>
      <c r="Q41" s="82"/>
      <c r="R41" s="82"/>
      <c r="S41" s="83"/>
      <c r="T41" s="82"/>
      <c r="U41" s="82"/>
      <c r="V41" s="84"/>
      <c r="W41" s="85"/>
      <c r="X41" s="85"/>
      <c r="Z41" s="45"/>
    </row>
    <row r="42" spans="1:26" s="44" customFormat="1" ht="30" x14ac:dyDescent="0.2">
      <c r="A42" s="82">
        <v>44</v>
      </c>
      <c r="B42" s="87" t="s">
        <v>47</v>
      </c>
      <c r="C42" s="111" t="s">
        <v>68</v>
      </c>
      <c r="D42" s="90" t="s">
        <v>69</v>
      </c>
      <c r="E42" s="83">
        <v>466128</v>
      </c>
      <c r="F42" s="86" t="s">
        <v>110</v>
      </c>
      <c r="G42" s="105">
        <v>0</v>
      </c>
      <c r="H42" s="105">
        <v>935</v>
      </c>
      <c r="I42" s="116">
        <f t="shared" si="1"/>
        <v>52843</v>
      </c>
      <c r="J42" s="82"/>
      <c r="K42" s="82"/>
      <c r="L42" s="82"/>
      <c r="M42" s="82"/>
      <c r="N42" s="82"/>
      <c r="O42" s="82"/>
      <c r="P42" s="82"/>
      <c r="Q42" s="82"/>
      <c r="R42" s="82"/>
      <c r="S42" s="83"/>
      <c r="T42" s="82"/>
      <c r="U42" s="82"/>
      <c r="V42" s="84"/>
      <c r="W42" s="85" t="s">
        <v>116</v>
      </c>
      <c r="X42" s="85"/>
      <c r="Z42" s="45"/>
    </row>
    <row r="43" spans="1:26" s="44" customFormat="1" ht="54.6" customHeight="1" x14ac:dyDescent="0.2">
      <c r="A43" s="82">
        <v>45</v>
      </c>
      <c r="B43" s="87" t="s">
        <v>5</v>
      </c>
      <c r="C43" s="111" t="s">
        <v>92</v>
      </c>
      <c r="D43" s="90" t="s">
        <v>73</v>
      </c>
      <c r="E43" s="83">
        <v>152054</v>
      </c>
      <c r="F43" s="86" t="s">
        <v>93</v>
      </c>
      <c r="G43" s="105">
        <v>630</v>
      </c>
      <c r="H43" s="105">
        <v>0</v>
      </c>
      <c r="I43" s="116">
        <f t="shared" si="1"/>
        <v>52843</v>
      </c>
      <c r="J43" s="82"/>
      <c r="K43" s="82"/>
      <c r="L43" s="82"/>
      <c r="M43" s="82"/>
      <c r="N43" s="82"/>
      <c r="O43" s="82"/>
      <c r="P43" s="82"/>
      <c r="Q43" s="82"/>
      <c r="R43" s="82"/>
      <c r="S43" s="83"/>
      <c r="T43" s="82"/>
      <c r="U43" s="82"/>
      <c r="V43" s="84"/>
      <c r="W43" s="85"/>
      <c r="X43" s="85"/>
      <c r="Z43" s="45"/>
    </row>
    <row r="44" spans="1:26" s="44" customFormat="1" ht="30" x14ac:dyDescent="0.2">
      <c r="A44" s="82">
        <v>49</v>
      </c>
      <c r="B44" s="87" t="s">
        <v>47</v>
      </c>
      <c r="C44" s="111" t="s">
        <v>71</v>
      </c>
      <c r="D44" s="102" t="s">
        <v>72</v>
      </c>
      <c r="E44" s="103" t="s">
        <v>72</v>
      </c>
      <c r="F44" s="86" t="s">
        <v>111</v>
      </c>
      <c r="G44" s="105">
        <v>0</v>
      </c>
      <c r="H44" s="105">
        <v>160</v>
      </c>
      <c r="I44" s="116">
        <f t="shared" si="1"/>
        <v>53003</v>
      </c>
      <c r="J44" s="82"/>
      <c r="K44" s="82"/>
      <c r="L44" s="82"/>
      <c r="M44" s="82"/>
      <c r="N44" s="82"/>
      <c r="O44" s="82"/>
      <c r="P44" s="82"/>
      <c r="Q44" s="82"/>
      <c r="R44" s="82"/>
      <c r="S44" s="83"/>
      <c r="T44" s="82"/>
      <c r="U44" s="82"/>
      <c r="V44" s="84"/>
      <c r="W44" s="85" t="s">
        <v>112</v>
      </c>
      <c r="X44" s="85"/>
      <c r="Z44" s="45"/>
    </row>
    <row r="45" spans="1:26" ht="30" x14ac:dyDescent="0.2">
      <c r="A45" s="82">
        <v>50</v>
      </c>
      <c r="B45" s="87" t="s">
        <v>9</v>
      </c>
      <c r="C45" s="113" t="s">
        <v>149</v>
      </c>
      <c r="D45" s="114" t="s">
        <v>72</v>
      </c>
      <c r="E45" s="115" t="s">
        <v>72</v>
      </c>
      <c r="F45" s="86" t="s">
        <v>151</v>
      </c>
      <c r="G45" s="105">
        <v>0</v>
      </c>
      <c r="H45" s="105">
        <v>450</v>
      </c>
      <c r="I45" s="116">
        <f t="shared" si="1"/>
        <v>53453</v>
      </c>
      <c r="J45" s="82"/>
      <c r="K45" s="82"/>
      <c r="L45" s="82"/>
      <c r="M45" s="82"/>
      <c r="N45" s="82"/>
      <c r="O45" s="82"/>
      <c r="P45" s="82"/>
      <c r="Q45" s="82"/>
      <c r="R45" s="82"/>
      <c r="S45" s="83"/>
      <c r="T45" s="82"/>
      <c r="U45" s="82"/>
      <c r="V45" s="84"/>
      <c r="W45" s="85" t="s">
        <v>152</v>
      </c>
      <c r="X45" s="85"/>
    </row>
    <row r="46" spans="1:26" ht="30" customHeight="1" x14ac:dyDescent="0.2">
      <c r="A46" s="82">
        <v>51</v>
      </c>
      <c r="B46" s="87" t="s">
        <v>11</v>
      </c>
      <c r="C46" s="113" t="s">
        <v>150</v>
      </c>
      <c r="D46" s="114" t="s">
        <v>72</v>
      </c>
      <c r="E46" s="115" t="s">
        <v>72</v>
      </c>
      <c r="F46" s="86" t="s">
        <v>154</v>
      </c>
      <c r="G46" s="105" t="s">
        <v>120</v>
      </c>
      <c r="H46" s="105">
        <v>0</v>
      </c>
      <c r="I46" s="116">
        <f t="shared" si="1"/>
        <v>53453</v>
      </c>
      <c r="J46" s="82"/>
      <c r="K46" s="82"/>
      <c r="L46" s="82"/>
      <c r="M46" s="82"/>
      <c r="N46" s="82"/>
      <c r="O46" s="82"/>
      <c r="P46" s="82"/>
      <c r="Q46" s="82"/>
      <c r="R46" s="82"/>
      <c r="S46" s="83"/>
      <c r="T46" s="82"/>
      <c r="U46" s="82"/>
      <c r="V46" s="84"/>
      <c r="W46" s="85" t="s">
        <v>153</v>
      </c>
      <c r="X46" s="85"/>
    </row>
    <row r="48" spans="1:26" x14ac:dyDescent="0.2">
      <c r="I48" s="5"/>
    </row>
    <row r="49" spans="9:9" x14ac:dyDescent="0.2">
      <c r="I49" s="5"/>
    </row>
    <row r="50" spans="9:9" x14ac:dyDescent="0.2">
      <c r="I50" s="5"/>
    </row>
    <row r="51" spans="9:9" x14ac:dyDescent="0.2">
      <c r="I51" s="5"/>
    </row>
  </sheetData>
  <autoFilter ref="A6:Y44"/>
  <mergeCells count="3">
    <mergeCell ref="B12:X12"/>
    <mergeCell ref="B7:X7"/>
    <mergeCell ref="B9:X9"/>
  </mergeCells>
  <pageMargins left="0.7" right="0.7" top="0.5" bottom="0.5" header="0.3" footer="0.3"/>
  <pageSetup paperSize="17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zoomScale="85" zoomScaleNormal="85" workbookViewId="0">
      <pane xSplit="2" ySplit="7" topLeftCell="C10" activePane="bottomRight" state="frozen"/>
      <selection pane="topRight" activeCell="H1" sqref="H1"/>
      <selection pane="bottomLeft" activeCell="A8" sqref="A8"/>
      <selection pane="bottomRight" activeCell="A2" sqref="A2"/>
    </sheetView>
  </sheetViews>
  <sheetFormatPr defaultRowHeight="12.75" x14ac:dyDescent="0.2"/>
  <cols>
    <col min="1" max="1" width="6" style="19" customWidth="1"/>
    <col min="2" max="2" width="23" style="10" customWidth="1"/>
    <col min="3" max="3" width="49.85546875" style="1" customWidth="1"/>
    <col min="4" max="4" width="12.85546875" bestFit="1" customWidth="1"/>
    <col min="5" max="5" width="13.5703125" customWidth="1"/>
    <col min="6" max="6" width="8.85546875" customWidth="1"/>
    <col min="7" max="7" width="16.28515625" style="5" customWidth="1"/>
    <col min="8" max="8" width="20.85546875" customWidth="1"/>
    <col min="9" max="9" width="11.5703125" bestFit="1" customWidth="1"/>
    <col min="10" max="10" width="16.140625" bestFit="1" customWidth="1"/>
    <col min="11" max="11" width="12.5703125" bestFit="1" customWidth="1"/>
    <col min="16" max="16" width="16" customWidth="1"/>
  </cols>
  <sheetData>
    <row r="1" spans="1:16" ht="20.25" x14ac:dyDescent="0.3">
      <c r="A1" s="18" t="s">
        <v>126</v>
      </c>
      <c r="C1" s="6"/>
    </row>
    <row r="2" spans="1:16" ht="45" customHeight="1" x14ac:dyDescent="0.2">
      <c r="B2" s="107" t="str">
        <f>'Ranking Sheet '!F2</f>
        <v>Version: 5/30/2018 (Version 2.0)</v>
      </c>
      <c r="C2" s="12" t="str">
        <f>'Ranking Sheet '!C2</f>
        <v>FY2019 PBUD TOTAL $46M - $28.975M FCRPS, $17.025M Willamette, and $0 Lamprey</v>
      </c>
    </row>
    <row r="3" spans="1:16" x14ac:dyDescent="0.2">
      <c r="B3" s="107" t="s">
        <v>109</v>
      </c>
      <c r="C3" s="14"/>
    </row>
    <row r="4" spans="1:16" x14ac:dyDescent="0.2">
      <c r="B4" s="108"/>
      <c r="C4" s="14"/>
    </row>
    <row r="5" spans="1:16" x14ac:dyDescent="0.2">
      <c r="C5" s="29" t="str">
        <f>'Ranking Sheet '!C3</f>
        <v>PBud- $46M</v>
      </c>
    </row>
    <row r="6" spans="1:16" ht="51" x14ac:dyDescent="0.2">
      <c r="A6" s="20" t="s">
        <v>13</v>
      </c>
      <c r="B6" s="2" t="s">
        <v>1</v>
      </c>
      <c r="C6" s="2" t="s">
        <v>0</v>
      </c>
      <c r="D6" s="3" t="str">
        <f>'Ranking Sheet '!H6</f>
        <v>FY19 Current Capability</v>
      </c>
      <c r="E6" s="3" t="str">
        <f>'Ranking Sheet '!I6</f>
        <v>FY19 Preliminary Cumulative</v>
      </c>
      <c r="F6" s="7" t="str">
        <f>'Ranking Sheet '!V6</f>
        <v>SCT 2019 Average Score</v>
      </c>
      <c r="H6" s="30"/>
      <c r="I6" s="30"/>
      <c r="J6" s="30"/>
      <c r="K6" s="30"/>
      <c r="L6" s="30"/>
      <c r="M6" s="30"/>
      <c r="N6" s="30"/>
      <c r="O6" s="30"/>
    </row>
    <row r="7" spans="1:16" x14ac:dyDescent="0.2">
      <c r="A7" s="21"/>
      <c r="B7" s="125" t="s">
        <v>6</v>
      </c>
      <c r="C7" s="126"/>
      <c r="D7" s="126"/>
      <c r="E7" s="126"/>
      <c r="F7" s="8"/>
      <c r="H7" s="34"/>
      <c r="I7" s="34"/>
      <c r="J7" s="30"/>
      <c r="K7" s="30"/>
      <c r="L7" s="30"/>
      <c r="M7" s="30"/>
      <c r="N7" s="30"/>
      <c r="O7" s="30"/>
    </row>
    <row r="8" spans="1:16" x14ac:dyDescent="0.2">
      <c r="A8" s="24">
        <v>1</v>
      </c>
      <c r="B8" s="11" t="s">
        <v>6</v>
      </c>
      <c r="C8" s="26" t="s">
        <v>7</v>
      </c>
      <c r="D8" s="74">
        <f>'Ranking Sheet '!H8</f>
        <v>19862</v>
      </c>
      <c r="E8" s="74">
        <f>D8</f>
        <v>19862</v>
      </c>
      <c r="F8" s="11" t="s">
        <v>28</v>
      </c>
      <c r="H8" s="34"/>
      <c r="I8" s="34"/>
      <c r="J8" s="30"/>
      <c r="K8" s="30"/>
      <c r="L8" s="30"/>
      <c r="M8" s="30"/>
      <c r="N8" s="30"/>
      <c r="O8" s="30"/>
    </row>
    <row r="9" spans="1:16" x14ac:dyDescent="0.2">
      <c r="A9" s="24">
        <v>2</v>
      </c>
      <c r="B9" s="11" t="s">
        <v>29</v>
      </c>
      <c r="C9" s="26" t="s">
        <v>31</v>
      </c>
      <c r="D9" s="74">
        <f>'Ranking Sheet '!G10</f>
        <v>0</v>
      </c>
      <c r="E9" s="74">
        <f>D9+E8</f>
        <v>19862</v>
      </c>
      <c r="F9" s="11" t="s">
        <v>28</v>
      </c>
      <c r="H9" s="34"/>
      <c r="I9" s="34"/>
      <c r="J9" s="30"/>
      <c r="K9" s="30"/>
      <c r="L9" s="30"/>
      <c r="M9" s="30"/>
      <c r="N9" s="30"/>
      <c r="O9" s="30"/>
    </row>
    <row r="10" spans="1:16" x14ac:dyDescent="0.2">
      <c r="A10" s="22"/>
      <c r="B10" s="15"/>
      <c r="C10" s="4"/>
      <c r="D10" s="16"/>
      <c r="E10" s="16"/>
      <c r="F10" s="32"/>
      <c r="H10" s="30"/>
      <c r="I10" s="34"/>
      <c r="J10" s="30"/>
      <c r="K10" s="30"/>
      <c r="L10" s="30"/>
      <c r="M10" s="30"/>
      <c r="N10" s="30"/>
      <c r="O10" s="30"/>
    </row>
    <row r="11" spans="1:16" x14ac:dyDescent="0.2">
      <c r="A11" s="23"/>
      <c r="B11" s="9"/>
      <c r="C11" s="13" t="s">
        <v>26</v>
      </c>
      <c r="D11" s="9"/>
      <c r="E11" s="9"/>
      <c r="F11" s="33"/>
      <c r="H11" s="30"/>
      <c r="I11" s="34"/>
      <c r="J11" s="30"/>
      <c r="K11" s="35"/>
      <c r="L11" s="30"/>
      <c r="M11" s="30"/>
      <c r="N11" s="30"/>
      <c r="O11" s="30"/>
    </row>
    <row r="12" spans="1:16" ht="18.75" customHeight="1" x14ac:dyDescent="0.2">
      <c r="A12" s="96">
        <v>3</v>
      </c>
      <c r="B12" s="75" t="str">
        <f>VLOOKUP(A12,'Ranking Sheet '!$A$13:$G$48,2,0)</f>
        <v>ESTU</v>
      </c>
      <c r="C12" s="76" t="str">
        <f>VLOOKUP(A12,'Ranking Sheet '!$A$13:$G$48,3,0)</f>
        <v xml:space="preserve">Estuary Habitat Studies </v>
      </c>
      <c r="D12" s="109">
        <f>VLOOKUP(A12,'Ranking Sheet '!$A$13:$H$48,8,0)</f>
        <v>625</v>
      </c>
      <c r="E12" s="77">
        <f>D12+E9</f>
        <v>20487</v>
      </c>
      <c r="F12" s="78">
        <f>VLOOKUP(A12,'Ranking Sheet '!$A$13:$W$48,22,0)</f>
        <v>0</v>
      </c>
      <c r="G12" s="27"/>
      <c r="H12" s="34"/>
      <c r="I12" s="34"/>
      <c r="J12" s="30"/>
      <c r="K12" s="35"/>
      <c r="L12" s="30"/>
      <c r="M12" s="30"/>
      <c r="N12" s="30"/>
      <c r="O12" s="30"/>
    </row>
    <row r="13" spans="1:16" x14ac:dyDescent="0.2">
      <c r="A13" s="96">
        <v>4</v>
      </c>
      <c r="B13" s="75" t="str">
        <f>VLOOKUP(A13,'Ranking Sheet '!$A$13:$G$48,2,0)</f>
        <v>ESTU</v>
      </c>
      <c r="C13" s="76" t="str">
        <f>VLOOKUP(A13,'Ranking Sheet '!$A$13:$G$48,3,0)</f>
        <v>Avian Predation - Cormorant Management and Monitoring</v>
      </c>
      <c r="D13" s="109">
        <f>VLOOKUP(A13,'Ranking Sheet '!$A$13:$H$48,8,0)</f>
        <v>750</v>
      </c>
      <c r="E13" s="77">
        <f>E12+D13</f>
        <v>21237</v>
      </c>
      <c r="F13" s="78">
        <f>VLOOKUP(A13,'Ranking Sheet '!$A$13:$W$48,22,0)</f>
        <v>0</v>
      </c>
      <c r="H13" s="34"/>
      <c r="I13" s="34"/>
      <c r="J13" s="30"/>
      <c r="K13" s="30"/>
      <c r="L13" s="30"/>
      <c r="M13" s="30"/>
      <c r="N13" s="30"/>
      <c r="O13" s="30"/>
    </row>
    <row r="14" spans="1:16" ht="25.5" x14ac:dyDescent="0.2">
      <c r="A14" s="96">
        <v>7</v>
      </c>
      <c r="B14" s="75" t="str">
        <f>VLOOKUP(A14,'Ranking Sheet '!$A$13:$G$48,2,0)</f>
        <v>TDA</v>
      </c>
      <c r="C14" s="76" t="str">
        <f>VLOOKUP(A14,'Ranking Sheet '!$A$13:$G$48,3,0)</f>
        <v>The Dalles East Fish Ladder Emergency Auxiliary Water Supply</v>
      </c>
      <c r="D14" s="109">
        <f>VLOOKUP(A14,'Ranking Sheet '!$A$13:$H$48,8,0)</f>
        <v>500</v>
      </c>
      <c r="E14" s="77">
        <f t="shared" ref="E14:E45" si="0">E13+D14</f>
        <v>21737</v>
      </c>
      <c r="F14" s="78">
        <f>VLOOKUP(A14,'Ranking Sheet '!$A$13:$W$48,22,0)</f>
        <v>0</v>
      </c>
      <c r="H14" s="34"/>
      <c r="I14" s="34"/>
      <c r="J14" s="30"/>
      <c r="K14" s="30"/>
      <c r="L14" s="30"/>
      <c r="M14" s="30"/>
      <c r="N14" s="30"/>
      <c r="O14" s="30"/>
      <c r="P14" s="5"/>
    </row>
    <row r="15" spans="1:16" x14ac:dyDescent="0.2">
      <c r="A15" s="96">
        <v>8</v>
      </c>
      <c r="B15" s="75" t="str">
        <f>VLOOKUP(A15,'Ranking Sheet '!$A$13:$G$48,2,0)</f>
        <v>SYS</v>
      </c>
      <c r="C15" s="76" t="str">
        <f>VLOOKUP(A15,'Ranking Sheet '!$A$13:$G$48,3,0)</f>
        <v>Lower Columbia River Juvenile Survival Studies</v>
      </c>
      <c r="D15" s="109">
        <f>VLOOKUP(A15,'Ranking Sheet '!$A$13:$H$48,8,0)</f>
        <v>1600</v>
      </c>
      <c r="E15" s="77">
        <f t="shared" si="0"/>
        <v>23337</v>
      </c>
      <c r="F15" s="78">
        <f>VLOOKUP(A15,'Ranking Sheet '!$A$13:$W$48,22,0)</f>
        <v>0</v>
      </c>
      <c r="H15" s="34"/>
      <c r="I15" s="34"/>
      <c r="J15" s="30"/>
      <c r="K15" s="30"/>
      <c r="L15" s="30"/>
      <c r="M15" s="30"/>
      <c r="N15" s="30"/>
      <c r="O15" s="30"/>
      <c r="P15" s="5"/>
    </row>
    <row r="16" spans="1:16" x14ac:dyDescent="0.2">
      <c r="A16" s="96">
        <v>13</v>
      </c>
      <c r="B16" s="75" t="str">
        <f>VLOOKUP(A16,'Ranking Sheet '!$A$13:$G$48,2,0)</f>
        <v>SYS</v>
      </c>
      <c r="C16" s="76" t="str">
        <f>VLOOKUP(A16,'Ranking Sheet '!$A$13:$G$48,3,0)</f>
        <v>FCRPS CRFM Program Management (NWP)</v>
      </c>
      <c r="D16" s="109">
        <f>VLOOKUP(A16,'Ranking Sheet '!$A$13:$H$48,8,0)</f>
        <v>500</v>
      </c>
      <c r="E16" s="77">
        <f t="shared" si="0"/>
        <v>23837</v>
      </c>
      <c r="F16" s="78">
        <f>VLOOKUP(A16,'Ranking Sheet '!$A$13:$W$48,22,0)</f>
        <v>0</v>
      </c>
      <c r="H16" s="34"/>
      <c r="I16" s="34"/>
      <c r="J16" s="30"/>
      <c r="K16" s="30"/>
      <c r="L16" s="30"/>
      <c r="M16" s="30"/>
      <c r="N16" s="30"/>
      <c r="O16" s="30"/>
      <c r="P16" s="5"/>
    </row>
    <row r="17" spans="1:16" x14ac:dyDescent="0.2">
      <c r="A17" s="96">
        <v>16</v>
      </c>
      <c r="B17" s="75" t="str">
        <f>VLOOKUP(A17,'Ranking Sheet '!$A$13:$G$48,2,0)</f>
        <v>IHR</v>
      </c>
      <c r="C17" s="76" t="str">
        <f>VLOOKUP(A17,'Ranking Sheet '!$A$13:$G$48,3,0)</f>
        <v>Ice Harbor Turbine Passage Survival Program</v>
      </c>
      <c r="D17" s="109">
        <f>VLOOKUP(A17,'Ranking Sheet '!$A$13:$H$48,8,0)</f>
        <v>100</v>
      </c>
      <c r="E17" s="77">
        <f t="shared" si="0"/>
        <v>23937</v>
      </c>
      <c r="F17" s="78">
        <f>VLOOKUP(A17,'Ranking Sheet '!$A$13:$W$48,22,0)</f>
        <v>0</v>
      </c>
      <c r="H17" s="34"/>
      <c r="I17" s="34"/>
      <c r="J17" s="31"/>
      <c r="K17" s="30"/>
      <c r="L17" s="30"/>
      <c r="M17" s="30"/>
      <c r="N17" s="30"/>
      <c r="O17" s="30"/>
      <c r="P17" s="5"/>
    </row>
    <row r="18" spans="1:16" ht="25.5" x14ac:dyDescent="0.2">
      <c r="A18" s="96">
        <v>17</v>
      </c>
      <c r="B18" s="75" t="str">
        <f>VLOOKUP(A18,'Ranking Sheet '!$A$13:$G$48,2,0)</f>
        <v>LMN</v>
      </c>
      <c r="C18" s="76" t="str">
        <f>VLOOKUP(A18,'Ranking Sheet '!$A$13:$G$48,3,0)</f>
        <v>Lower Monumental Outfall Primary Bypass Pipe Expansion Joint Deficiency Correction</v>
      </c>
      <c r="D18" s="109">
        <f>VLOOKUP(A18,'Ranking Sheet '!$A$13:$H$48,8,0)</f>
        <v>575</v>
      </c>
      <c r="E18" s="77">
        <f t="shared" si="0"/>
        <v>24512</v>
      </c>
      <c r="F18" s="78">
        <f>VLOOKUP(A18,'Ranking Sheet '!$A$13:$W$48,22,0)</f>
        <v>0</v>
      </c>
      <c r="H18" s="34"/>
      <c r="I18" s="34"/>
      <c r="J18" s="30"/>
      <c r="K18" s="30"/>
      <c r="L18" s="30"/>
      <c r="M18" s="30"/>
      <c r="N18" s="30"/>
      <c r="O18" s="30"/>
    </row>
    <row r="19" spans="1:16" x14ac:dyDescent="0.2">
      <c r="A19" s="96">
        <v>19</v>
      </c>
      <c r="B19" s="75" t="str">
        <f>VLOOKUP(A19,'Ranking Sheet '!$A$13:$G$48,2,0)</f>
        <v>LGO</v>
      </c>
      <c r="C19" s="76" t="str">
        <f>VLOOKUP(A19,'Ranking Sheet '!$A$13:$G$48,3,0)</f>
        <v>Little Goose Adult Ladder Temperature Mitigation</v>
      </c>
      <c r="D19" s="109">
        <f>VLOOKUP(A19,'Ranking Sheet '!$A$13:$H$48,8,0)</f>
        <v>100</v>
      </c>
      <c r="E19" s="77">
        <f t="shared" si="0"/>
        <v>24612</v>
      </c>
      <c r="F19" s="78">
        <f>VLOOKUP(A19,'Ranking Sheet '!$A$13:$W$48,22,0)</f>
        <v>0</v>
      </c>
      <c r="H19" s="34"/>
      <c r="I19" s="34"/>
      <c r="J19" s="36"/>
      <c r="K19" s="36"/>
      <c r="L19" s="30"/>
      <c r="M19" s="30"/>
      <c r="N19" s="30"/>
      <c r="O19" s="30"/>
    </row>
    <row r="20" spans="1:16" s="28" customFormat="1" x14ac:dyDescent="0.2">
      <c r="A20" s="96">
        <v>21</v>
      </c>
      <c r="B20" s="75" t="str">
        <f>VLOOKUP(A20,'Ranking Sheet '!$A$13:$G$48,2,0)</f>
        <v>LGR</v>
      </c>
      <c r="C20" s="76" t="str">
        <f>VLOOKUP(A20,'Ranking Sheet '!$A$13:$G$48,3,0)</f>
        <v xml:space="preserve">Lower Granite Spillway PIT Detection </v>
      </c>
      <c r="D20" s="109">
        <f>VLOOKUP(A20,'Ranking Sheet '!$A$13:$H$48,8,0)</f>
        <v>500</v>
      </c>
      <c r="E20" s="77">
        <f t="shared" si="0"/>
        <v>25112</v>
      </c>
      <c r="F20" s="78">
        <f>VLOOKUP(A20,'Ranking Sheet '!$A$13:$W$48,22,0)</f>
        <v>0</v>
      </c>
      <c r="G20" s="27"/>
      <c r="H20" s="37"/>
      <c r="I20" s="34"/>
      <c r="J20" s="38"/>
      <c r="K20" s="36"/>
      <c r="L20" s="17"/>
      <c r="M20" s="17"/>
      <c r="N20" s="17"/>
      <c r="O20" s="17"/>
    </row>
    <row r="21" spans="1:16" ht="25.5" x14ac:dyDescent="0.2">
      <c r="A21" s="96">
        <v>22</v>
      </c>
      <c r="B21" s="75" t="str">
        <f>VLOOKUP(A21,'Ranking Sheet '!$A$13:$G$48,2,0)</f>
        <v>LGR</v>
      </c>
      <c r="C21" s="76" t="str">
        <f>VLOOKUP(A21,'Ranking Sheet '!$A$13:$G$48,3,0)</f>
        <v>Lower Granite Spillway PIT Tag Detection - Post Construction Monitoring</v>
      </c>
      <c r="D21" s="109">
        <f>VLOOKUP(A21,'Ranking Sheet '!$A$13:$H$48,8,0)</f>
        <v>15</v>
      </c>
      <c r="E21" s="77">
        <f t="shared" si="0"/>
        <v>25127</v>
      </c>
      <c r="F21" s="78">
        <f>VLOOKUP(A21,'Ranking Sheet '!$A$13:$W$48,22,0)</f>
        <v>0</v>
      </c>
      <c r="H21" s="34"/>
      <c r="I21" s="34"/>
      <c r="J21" s="36"/>
      <c r="K21" s="36"/>
      <c r="L21" s="30"/>
      <c r="M21" s="30"/>
      <c r="N21" s="30"/>
      <c r="O21" s="30"/>
    </row>
    <row r="22" spans="1:16" ht="38.25" x14ac:dyDescent="0.2">
      <c r="A22" s="97">
        <v>23</v>
      </c>
      <c r="B22" s="75" t="str">
        <f>VLOOKUP(A22,'Ranking Sheet '!$A$13:$G$48,2,0)</f>
        <v>LGR</v>
      </c>
      <c r="C22" s="76" t="str">
        <f>VLOOKUP(A22,'Ranking Sheet '!$A$13:$G$48,3,0)</f>
        <v>Lower Granite Juvenile Bypass Facility - Phase 1a (Gatewell to Separator), Phase 1b (Outfall) and Follow-On</v>
      </c>
      <c r="D22" s="109">
        <f>VLOOKUP(A22,'Ranking Sheet '!$A$13:$H$48,8,0)</f>
        <v>3000</v>
      </c>
      <c r="E22" s="77">
        <f t="shared" si="0"/>
        <v>28127</v>
      </c>
      <c r="F22" s="78">
        <f>VLOOKUP(A22,'Ranking Sheet '!$A$13:$W$48,22,0)</f>
        <v>0</v>
      </c>
      <c r="H22" s="34"/>
      <c r="I22" s="34"/>
      <c r="J22" s="36"/>
      <c r="K22" s="36"/>
      <c r="L22" s="30"/>
      <c r="M22" s="30"/>
      <c r="N22" s="30"/>
      <c r="O22" s="30"/>
    </row>
    <row r="23" spans="1:16" ht="25.5" x14ac:dyDescent="0.2">
      <c r="A23" s="96">
        <v>28</v>
      </c>
      <c r="B23" s="75" t="str">
        <f>VLOOKUP(A23,'Ranking Sheet '!$A$13:$G$48,2,0)</f>
        <v>LGR</v>
      </c>
      <c r="C23" s="76" t="str">
        <f>VLOOKUP(A23,'Ranking Sheet '!$A$13:$G$48,3,0)</f>
        <v>Lower Granite Juvenile Passage Performance Verification Monitoring</v>
      </c>
      <c r="D23" s="109">
        <f>VLOOKUP(A23,'Ranking Sheet '!$A$13:$H$48,8,0)</f>
        <v>75</v>
      </c>
      <c r="E23" s="77">
        <f t="shared" si="0"/>
        <v>28202</v>
      </c>
      <c r="F23" s="78">
        <f>VLOOKUP(A23,'Ranking Sheet '!$A$13:$W$48,22,0)</f>
        <v>0</v>
      </c>
      <c r="H23" s="34"/>
      <c r="I23" s="34"/>
      <c r="J23" s="36"/>
      <c r="K23" s="36"/>
      <c r="L23" s="30"/>
      <c r="M23" s="30"/>
      <c r="N23" s="30"/>
      <c r="O23" s="30"/>
      <c r="P23" s="5"/>
    </row>
    <row r="24" spans="1:16" ht="25.5" x14ac:dyDescent="0.2">
      <c r="A24" s="96">
        <v>29</v>
      </c>
      <c r="B24" s="75" t="str">
        <f>VLOOKUP(A24,'Ranking Sheet '!$A$13:$G$48,2,0)</f>
        <v>SYS</v>
      </c>
      <c r="C24" s="76" t="str">
        <f>VLOOKUP(A24,'Ranking Sheet '!$A$13:$G$48,3,0)</f>
        <v>LMO and LWG SOG vs PROG (SR 10-min intake gate closure)</v>
      </c>
      <c r="D24" s="109">
        <f>VLOOKUP(A24,'Ranking Sheet '!$A$13:$H$48,8,0)</f>
        <v>100</v>
      </c>
      <c r="E24" s="77">
        <f t="shared" si="0"/>
        <v>28302</v>
      </c>
      <c r="F24" s="78">
        <f>VLOOKUP(A24,'Ranking Sheet '!$A$13:$W$48,22,0)</f>
        <v>0</v>
      </c>
      <c r="H24" s="34"/>
      <c r="I24" s="34"/>
      <c r="J24" s="36"/>
      <c r="K24" s="36"/>
      <c r="L24" s="30"/>
      <c r="M24" s="30"/>
      <c r="N24" s="30"/>
      <c r="O24" s="30"/>
      <c r="P24" s="5"/>
    </row>
    <row r="25" spans="1:16" x14ac:dyDescent="0.2">
      <c r="A25" s="96">
        <v>30</v>
      </c>
      <c r="B25" s="75" t="str">
        <f>VLOOKUP(A25,'Ranking Sheet '!$A$13:$G$48,2,0)</f>
        <v>SYS</v>
      </c>
      <c r="C25" s="76" t="str">
        <f>VLOOKUP(A25,'Ranking Sheet '!$A$13:$G$48,3,0)</f>
        <v>Snake River Intake Gate Closure</v>
      </c>
      <c r="D25" s="109">
        <f>VLOOKUP(A25,'Ranking Sheet '!$A$13:$H$48,8,0)</f>
        <v>10</v>
      </c>
      <c r="E25" s="77">
        <f t="shared" si="0"/>
        <v>28312</v>
      </c>
      <c r="F25" s="78">
        <f>VLOOKUP(A25,'Ranking Sheet '!$A$13:$W$48,22,0)</f>
        <v>0</v>
      </c>
      <c r="H25" s="34"/>
      <c r="I25" s="34"/>
      <c r="J25" s="36"/>
      <c r="K25" s="36"/>
      <c r="L25" s="30"/>
      <c r="M25" s="30"/>
      <c r="N25" s="30"/>
      <c r="O25" s="30"/>
    </row>
    <row r="26" spans="1:16" x14ac:dyDescent="0.2">
      <c r="A26" s="96">
        <v>33</v>
      </c>
      <c r="B26" s="75" t="str">
        <f>VLOOKUP(A26,'Ranking Sheet '!$A$13:$G$48,2,0)</f>
        <v>SYS</v>
      </c>
      <c r="C26" s="76" t="str">
        <f>VLOOKUP(A26,'Ranking Sheet '!$A$13:$G$48,3,0)</f>
        <v>Columbia River System Operations (CRSO) EIS</v>
      </c>
      <c r="D26" s="109">
        <f>VLOOKUP(A26,'Ranking Sheet '!$A$13:$H$48,8,0)</f>
        <v>7800</v>
      </c>
      <c r="E26" s="77">
        <f t="shared" si="0"/>
        <v>36112</v>
      </c>
      <c r="F26" s="78">
        <f>VLOOKUP(A26,'Ranking Sheet '!$A$13:$W$48,22,0)</f>
        <v>0</v>
      </c>
      <c r="H26" s="34"/>
      <c r="I26" s="34"/>
      <c r="J26" s="36"/>
      <c r="K26" s="36"/>
      <c r="L26" s="30"/>
      <c r="M26" s="30"/>
      <c r="N26" s="30"/>
      <c r="O26" s="30"/>
    </row>
    <row r="27" spans="1:16" x14ac:dyDescent="0.2">
      <c r="A27" s="96">
        <v>34</v>
      </c>
      <c r="B27" s="75" t="str">
        <f>VLOOKUP(A27,'Ranking Sheet '!$A$13:$G$48,2,0)</f>
        <v>SYS</v>
      </c>
      <c r="C27" s="76" t="str">
        <f>VLOOKUP(A27,'Ranking Sheet '!$A$13:$G$48,3,0)</f>
        <v>Snake River Fall Chinook System Survival Study</v>
      </c>
      <c r="D27" s="109">
        <f>VLOOKUP(A27,'Ranking Sheet '!$A$13:$H$48,8,0)</f>
        <v>35</v>
      </c>
      <c r="E27" s="77">
        <f t="shared" si="0"/>
        <v>36147</v>
      </c>
      <c r="F27" s="78">
        <f>VLOOKUP(A27,'Ranking Sheet '!$A$13:$W$48,22,0)</f>
        <v>0</v>
      </c>
      <c r="H27" s="34"/>
      <c r="I27" s="34"/>
      <c r="J27" s="36"/>
      <c r="K27" s="36"/>
      <c r="L27" s="30"/>
      <c r="M27" s="30"/>
      <c r="N27" s="30"/>
      <c r="O27" s="30"/>
    </row>
    <row r="28" spans="1:16" ht="25.5" x14ac:dyDescent="0.2">
      <c r="A28" s="96">
        <v>35</v>
      </c>
      <c r="B28" s="75" t="str">
        <f>VLOOKUP(A28,'Ranking Sheet '!$A$13:$G$48,2,0)</f>
        <v>SYS</v>
      </c>
      <c r="C28" s="76" t="str">
        <f>VLOOKUP(A28,'Ranking Sheet '!$A$13:$G$48,3,0)</f>
        <v>FCRPS CRFM Program Management and COP Updates (NWW)</v>
      </c>
      <c r="D28" s="109">
        <f>VLOOKUP(A28,'Ranking Sheet '!$A$13:$H$48,8,0)</f>
        <v>400</v>
      </c>
      <c r="E28" s="77">
        <f t="shared" si="0"/>
        <v>36547</v>
      </c>
      <c r="F28" s="78">
        <f>VLOOKUP(A28,'Ranking Sheet '!$A$13:$W$48,22,0)</f>
        <v>0</v>
      </c>
      <c r="H28" s="34"/>
      <c r="I28" s="34"/>
      <c r="J28" s="36"/>
      <c r="K28" s="36"/>
      <c r="L28" s="30"/>
      <c r="M28" s="30"/>
      <c r="N28" s="30"/>
      <c r="O28" s="30"/>
    </row>
    <row r="29" spans="1:16" x14ac:dyDescent="0.2">
      <c r="A29" s="96">
        <v>43</v>
      </c>
      <c r="B29" s="75" t="str">
        <f>VLOOKUP(A29,'Ranking Sheet '!$A$13:$G$48,2,0)</f>
        <v xml:space="preserve">BON </v>
      </c>
      <c r="C29" s="76" t="str">
        <f>VLOOKUP(A29,'Ranking Sheet '!$A$13:$G$48,3,0)</f>
        <v>Bonneville Powerhouse 2 Fish Guidance Efficiency</v>
      </c>
      <c r="D29" s="109">
        <f>VLOOKUP(A29,'Ranking Sheet '!$A$13:$H$48,8,0)</f>
        <v>350</v>
      </c>
      <c r="E29" s="77">
        <f t="shared" si="0"/>
        <v>36897</v>
      </c>
      <c r="F29" s="78">
        <f>VLOOKUP(A29,'Ranking Sheet '!$A$13:$W$48,22,0)</f>
        <v>0</v>
      </c>
      <c r="H29" s="34"/>
      <c r="I29" s="34"/>
      <c r="J29" s="36"/>
      <c r="K29" s="36"/>
      <c r="L29" s="30"/>
      <c r="M29" s="30"/>
      <c r="N29" s="30"/>
      <c r="O29" s="30"/>
    </row>
    <row r="30" spans="1:16" ht="25.5" x14ac:dyDescent="0.2">
      <c r="A30" s="96">
        <v>44</v>
      </c>
      <c r="B30" s="75" t="str">
        <f>VLOOKUP(A30,'Ranking Sheet '!$A$13:$G$48,2,0)</f>
        <v>BON</v>
      </c>
      <c r="C30" s="76" t="str">
        <f>VLOOKUP(A30,'Ranking Sheet '!$A$13:$G$48,3,0)</f>
        <v>Bonneville Powerhouse 2 Floating Orifice Gates/Bulkheads</v>
      </c>
      <c r="D30" s="109">
        <f>VLOOKUP(A30,'Ranking Sheet '!$A$13:$H$48,8,0)</f>
        <v>935</v>
      </c>
      <c r="E30" s="77">
        <f t="shared" si="0"/>
        <v>37832</v>
      </c>
      <c r="F30" s="78">
        <f>VLOOKUP(A30,'Ranking Sheet '!$A$13:$W$48,22,0)</f>
        <v>0</v>
      </c>
      <c r="H30" s="34"/>
      <c r="I30" s="34"/>
      <c r="J30" s="36"/>
      <c r="K30" s="36"/>
      <c r="L30" s="30"/>
      <c r="M30" s="30"/>
      <c r="N30" s="30"/>
      <c r="O30" s="30"/>
    </row>
    <row r="31" spans="1:16" ht="25.5" x14ac:dyDescent="0.2">
      <c r="A31" s="96">
        <v>45</v>
      </c>
      <c r="B31" s="75" t="str">
        <f>VLOOKUP(A31,'Ranking Sheet '!$A$13:$G$48,2,0)</f>
        <v>SYS</v>
      </c>
      <c r="C31" s="76" t="str">
        <f>VLOOKUP(A31,'Ranking Sheet '!$A$13:$G$48,3,0)</f>
        <v>Caspian Tern Management Plan (Avian Predation Monitoring)</v>
      </c>
      <c r="D31" s="109">
        <f>VLOOKUP(A31,'Ranking Sheet '!$A$13:$H$48,8,0)</f>
        <v>0</v>
      </c>
      <c r="E31" s="77">
        <f t="shared" si="0"/>
        <v>37832</v>
      </c>
      <c r="F31" s="78">
        <f>VLOOKUP(A31,'Ranking Sheet '!$A$13:$W$48,22,0)</f>
        <v>0</v>
      </c>
      <c r="G31" s="27"/>
      <c r="H31" s="34"/>
      <c r="I31" s="34"/>
      <c r="J31" s="36"/>
      <c r="K31" s="36"/>
      <c r="L31" s="30"/>
      <c r="M31" s="30"/>
      <c r="N31" s="30"/>
      <c r="O31" s="30"/>
    </row>
    <row r="32" spans="1:16" ht="25.5" x14ac:dyDescent="0.2">
      <c r="A32" s="96">
        <v>37</v>
      </c>
      <c r="B32" s="75" t="str">
        <f>VLOOKUP(A32,'Ranking Sheet '!$A$13:$G$48,2,0)</f>
        <v>SYS</v>
      </c>
      <c r="C32" s="76" t="str">
        <f>VLOOKUP(A32,'Ranking Sheet '!$A$13:$G$48,3,0)</f>
        <v>Smolt Susceptibility to Avian Predation Post-Bonneville (Placeholder)</v>
      </c>
      <c r="D32" s="109">
        <f>VLOOKUP(A32,'Ranking Sheet '!$A$13:$H$48,8,0)</f>
        <v>0</v>
      </c>
      <c r="E32" s="77">
        <f t="shared" si="0"/>
        <v>37832</v>
      </c>
      <c r="F32" s="78">
        <f>VLOOKUP(A32,'Ranking Sheet '!$A$13:$W$48,22,0)</f>
        <v>0</v>
      </c>
      <c r="H32" s="34"/>
      <c r="I32" s="34"/>
      <c r="J32" s="36"/>
      <c r="K32" s="30"/>
      <c r="L32" s="30"/>
      <c r="M32" s="30"/>
      <c r="N32" s="30"/>
      <c r="O32" s="30"/>
    </row>
    <row r="33" spans="1:15" x14ac:dyDescent="0.2">
      <c r="A33" s="96">
        <v>42</v>
      </c>
      <c r="B33" s="75" t="str">
        <f>VLOOKUP(A33,'Ranking Sheet '!$A$13:$G$48,2,0)</f>
        <v>SYS</v>
      </c>
      <c r="C33" s="76" t="str">
        <f>VLOOKUP(A33,'Ranking Sheet '!$A$13:$G$48,3,0)</f>
        <v>FCRPS Spill to Gas Cap - Adult and Juvenile Studies</v>
      </c>
      <c r="D33" s="109">
        <f>VLOOKUP(A33,'Ranking Sheet '!$A$13:$H$48,8,0)</f>
        <v>11300</v>
      </c>
      <c r="E33" s="77">
        <f t="shared" si="0"/>
        <v>49132</v>
      </c>
      <c r="F33" s="78">
        <f>VLOOKUP(A33,'Ranking Sheet '!$A$13:$W$48,22,0)</f>
        <v>0</v>
      </c>
      <c r="H33" s="34"/>
      <c r="I33" s="34"/>
      <c r="J33" s="36"/>
      <c r="K33" s="30"/>
      <c r="L33" s="30"/>
      <c r="M33" s="30"/>
      <c r="N33" s="30"/>
      <c r="O33" s="30"/>
    </row>
    <row r="34" spans="1:15" x14ac:dyDescent="0.2">
      <c r="A34" s="96">
        <v>49</v>
      </c>
      <c r="B34" s="75" t="str">
        <f>VLOOKUP(A34,'Ranking Sheet '!$A$13:$G$48,2,0)</f>
        <v>BON</v>
      </c>
      <c r="C34" s="76" t="str">
        <f>VLOOKUP(A34,'Ranking Sheet '!$A$13:$G$48,3,0)</f>
        <v>Bonneville PIT Detection</v>
      </c>
      <c r="D34" s="109">
        <f>VLOOKUP(A34,'Ranking Sheet '!$A$13:$H$48,8,0)</f>
        <v>160</v>
      </c>
      <c r="E34" s="77">
        <f t="shared" si="0"/>
        <v>49292</v>
      </c>
      <c r="F34" s="78">
        <f>VLOOKUP(A34,'Ranking Sheet '!$A$13:$W$48,22,0)</f>
        <v>0</v>
      </c>
      <c r="H34" s="34"/>
      <c r="I34" s="34"/>
      <c r="J34" s="36"/>
      <c r="K34" s="30"/>
      <c r="L34" s="30"/>
      <c r="M34" s="30"/>
      <c r="N34" s="30"/>
      <c r="O34" s="30"/>
    </row>
    <row r="35" spans="1:15" x14ac:dyDescent="0.2">
      <c r="A35" s="96">
        <v>31</v>
      </c>
      <c r="B35" s="75" t="str">
        <f>VLOOKUP(A35,'Ranking Sheet '!$A$13:$G$48,2,0)</f>
        <v>SYS</v>
      </c>
      <c r="C35" s="76" t="str">
        <f>VLOOKUP(A35,'Ranking Sheet '!$A$13:$G$48,3,0)</f>
        <v>Snake River Adult Sockeye Passage Initiatives</v>
      </c>
      <c r="D35" s="109">
        <f>VLOOKUP(A35,'Ranking Sheet '!$A$13:$H$48,8,0)</f>
        <v>275</v>
      </c>
      <c r="E35" s="77">
        <f t="shared" si="0"/>
        <v>49567</v>
      </c>
      <c r="F35" s="78">
        <f>VLOOKUP(A35,'Ranking Sheet '!$A$13:$W$48,22,0)</f>
        <v>0</v>
      </c>
      <c r="H35" s="34"/>
      <c r="I35" s="34"/>
      <c r="J35" s="36"/>
      <c r="K35" s="30"/>
      <c r="L35" s="30"/>
      <c r="M35" s="30"/>
      <c r="N35" s="30"/>
      <c r="O35" s="30"/>
    </row>
    <row r="36" spans="1:15" x14ac:dyDescent="0.2">
      <c r="A36" s="96">
        <v>32</v>
      </c>
      <c r="B36" s="75" t="str">
        <f>VLOOKUP(A36,'Ranking Sheet '!$A$13:$G$48,2,0)</f>
        <v>SYS</v>
      </c>
      <c r="C36" s="76" t="str">
        <f>VLOOKUP(A36,'Ranking Sheet '!$A$13:$G$48,3,0)</f>
        <v>Inland Avian Predation</v>
      </c>
      <c r="D36" s="109">
        <f>VLOOKUP(A36,'Ranking Sheet '!$A$13:$H$48,8,0)</f>
        <v>150</v>
      </c>
      <c r="E36" s="77">
        <f t="shared" si="0"/>
        <v>49717</v>
      </c>
      <c r="F36" s="78">
        <f>VLOOKUP(A36,'Ranking Sheet '!$A$13:$W$48,22,0)</f>
        <v>0</v>
      </c>
      <c r="H36" s="34"/>
      <c r="I36" s="34"/>
      <c r="J36" s="36"/>
      <c r="K36" s="30"/>
      <c r="L36" s="30"/>
      <c r="M36" s="30"/>
      <c r="N36" s="30"/>
      <c r="O36" s="30"/>
    </row>
    <row r="37" spans="1:15" x14ac:dyDescent="0.2">
      <c r="A37" s="96">
        <v>9</v>
      </c>
      <c r="B37" s="75" t="str">
        <f>VLOOKUP(A37,'Ranking Sheet '!$A$13:$G$48,2,0)</f>
        <v>SYS</v>
      </c>
      <c r="C37" s="76" t="str">
        <f>VLOOKUP(A37,'Ranking Sheet '!$A$13:$G$48,3,0)</f>
        <v>Avian Island PIT Detection</v>
      </c>
      <c r="D37" s="109">
        <f>VLOOKUP(A37,'Ranking Sheet '!$A$13:$H$48,8,0)</f>
        <v>200</v>
      </c>
      <c r="E37" s="77">
        <f t="shared" si="0"/>
        <v>49917</v>
      </c>
      <c r="F37" s="78">
        <f>VLOOKUP(A37,'Ranking Sheet '!$A$13:$W$48,22,0)</f>
        <v>0</v>
      </c>
      <c r="H37" s="34"/>
      <c r="I37" s="34"/>
      <c r="J37" s="36"/>
      <c r="K37" s="30"/>
      <c r="L37" s="30"/>
      <c r="M37" s="30"/>
      <c r="N37" s="30"/>
      <c r="O37" s="30"/>
    </row>
    <row r="38" spans="1:15" ht="25.5" x14ac:dyDescent="0.2">
      <c r="A38" s="96">
        <v>12</v>
      </c>
      <c r="B38" s="75" t="str">
        <f>VLOOKUP(A38,'Ranking Sheet '!$A$13:$G$48,2,0)</f>
        <v>BON/JDA/TDA</v>
      </c>
      <c r="C38" s="76" t="str">
        <f>VLOOKUP(A38,'Ranking Sheet '!$A$13:$G$48,3,0)</f>
        <v>Reservoir Temperature Monitoring at Lower Columbia River Dams</v>
      </c>
      <c r="D38" s="109">
        <f>VLOOKUP(A38,'Ranking Sheet '!$A$13:$H$48,8,0)</f>
        <v>50</v>
      </c>
      <c r="E38" s="77">
        <f t="shared" si="0"/>
        <v>49967</v>
      </c>
      <c r="F38" s="78">
        <f>VLOOKUP(A38,'Ranking Sheet '!$A$13:$W$48,22,0)</f>
        <v>0</v>
      </c>
      <c r="H38" s="34"/>
      <c r="I38" s="34"/>
      <c r="J38" s="36"/>
      <c r="K38" s="30"/>
      <c r="L38" s="30"/>
      <c r="M38" s="30"/>
      <c r="N38" s="30"/>
      <c r="O38" s="30"/>
    </row>
    <row r="39" spans="1:15" ht="25.5" x14ac:dyDescent="0.2">
      <c r="A39" s="96">
        <v>14</v>
      </c>
      <c r="B39" s="75" t="str">
        <f>VLOOKUP(A39,'Ranking Sheet '!$A$13:$G$48,2,0)</f>
        <v>MCN</v>
      </c>
      <c r="C39" s="76" t="str">
        <f>VLOOKUP(A39,'Ranking Sheet '!$A$13:$G$48,3,0)</f>
        <v>McNary Avian Water Cannon Deficiency Correction and Avian Wire Design Feasibility Report</v>
      </c>
      <c r="D39" s="109">
        <f>VLOOKUP(A39,'Ranking Sheet '!$A$13:$H$48,8,0)</f>
        <v>100</v>
      </c>
      <c r="E39" s="77">
        <f t="shared" si="0"/>
        <v>50067</v>
      </c>
      <c r="F39" s="78">
        <f>VLOOKUP(A39,'Ranking Sheet '!$A$13:$W$48,22,0)</f>
        <v>0</v>
      </c>
      <c r="H39" s="34"/>
      <c r="I39" s="34"/>
      <c r="J39" s="36"/>
      <c r="K39" s="30"/>
      <c r="L39" s="30"/>
      <c r="M39" s="30"/>
      <c r="N39" s="30"/>
      <c r="O39" s="30"/>
    </row>
    <row r="40" spans="1:15" ht="25.5" x14ac:dyDescent="0.2">
      <c r="A40" s="96">
        <v>39</v>
      </c>
      <c r="B40" s="75" t="str">
        <f>VLOOKUP(A40,'Ranking Sheet '!$A$13:$G$48,2,0)</f>
        <v>TDA</v>
      </c>
      <c r="C40" s="76" t="str">
        <f>VLOOKUP(A40,'Ranking Sheet '!$A$13:$G$48,3,0)</f>
        <v>The Dalles Sluiceway PIT Detection Feasibility Evaluation (Placeholder)</v>
      </c>
      <c r="D40" s="109">
        <f>VLOOKUP(A40,'Ranking Sheet '!$A$13:$H$48,8,0)</f>
        <v>0</v>
      </c>
      <c r="E40" s="77">
        <f t="shared" si="0"/>
        <v>50067</v>
      </c>
      <c r="F40" s="78">
        <f>VLOOKUP(A40,'Ranking Sheet '!$A$13:$W$48,22,0)</f>
        <v>0</v>
      </c>
      <c r="H40" s="34"/>
      <c r="I40" s="34"/>
      <c r="J40" s="36"/>
      <c r="K40" s="30"/>
      <c r="L40" s="30"/>
      <c r="M40" s="30"/>
      <c r="N40" s="30"/>
      <c r="O40" s="30"/>
    </row>
    <row r="41" spans="1:15" x14ac:dyDescent="0.2">
      <c r="A41" s="96">
        <v>41</v>
      </c>
      <c r="B41" s="75" t="str">
        <f>VLOOKUP(A41,'Ranking Sheet '!$A$13:$G$48,2,0)</f>
        <v>SYS</v>
      </c>
      <c r="C41" s="76" t="str">
        <f>VLOOKUP(A41,'Ranking Sheet '!$A$13:$G$48,3,0)</f>
        <v>Insert title (Placeholder)</v>
      </c>
      <c r="D41" s="109">
        <f>VLOOKUP(A41,'Ranking Sheet '!$A$13:$H$48,8,0)</f>
        <v>0</v>
      </c>
      <c r="E41" s="77">
        <f t="shared" si="0"/>
        <v>50067</v>
      </c>
      <c r="F41" s="78">
        <f>VLOOKUP(A41,'Ranking Sheet '!$A$13:$W$48,22,0)</f>
        <v>0</v>
      </c>
      <c r="H41" s="34"/>
      <c r="I41" s="34"/>
      <c r="J41" s="36"/>
      <c r="K41" s="30"/>
      <c r="L41" s="30"/>
      <c r="M41" s="30"/>
      <c r="N41" s="30"/>
      <c r="O41" s="30"/>
    </row>
    <row r="42" spans="1:15" x14ac:dyDescent="0.2">
      <c r="A42" s="96">
        <v>15</v>
      </c>
      <c r="B42" s="75" t="str">
        <f>VLOOKUP(A42,'Ranking Sheet '!$A$13:$G$48,2,0)</f>
        <v>MCN</v>
      </c>
      <c r="C42" s="76" t="str">
        <f>VLOOKUP(A42,'Ranking Sheet '!$A$13:$G$48,3,0)</f>
        <v>McNary Top Spill Weir (TSW) Permanence</v>
      </c>
      <c r="D42" s="109">
        <f>VLOOKUP(A42,'Ranking Sheet '!$A$13:$H$48,8,0)</f>
        <v>2500</v>
      </c>
      <c r="E42" s="77">
        <f t="shared" si="0"/>
        <v>52567</v>
      </c>
      <c r="F42" s="78">
        <f>VLOOKUP(A42,'Ranking Sheet '!$A$13:$W$48,22,0)</f>
        <v>0</v>
      </c>
      <c r="H42" s="30"/>
      <c r="I42" s="34"/>
      <c r="J42" s="30"/>
      <c r="K42" s="30"/>
      <c r="L42" s="30"/>
      <c r="M42" s="30"/>
      <c r="N42" s="30"/>
      <c r="O42" s="30"/>
    </row>
    <row r="43" spans="1:15" x14ac:dyDescent="0.2">
      <c r="A43" s="96">
        <v>11</v>
      </c>
      <c r="B43" s="75" t="str">
        <f>VLOOKUP(A43,'Ranking Sheet '!$A$13:$G$48,2,0)</f>
        <v>JDA</v>
      </c>
      <c r="C43" s="76" t="str">
        <f>VLOOKUP(A43,'Ranking Sheet '!$A$13:$G$48,3,0)</f>
        <v>John Day Mitigation</v>
      </c>
      <c r="D43" s="109">
        <f>VLOOKUP(A43,'Ranking Sheet '!$A$13:$H$48,8,0)</f>
        <v>436</v>
      </c>
      <c r="E43" s="77">
        <f t="shared" si="0"/>
        <v>53003</v>
      </c>
      <c r="F43" s="78">
        <f>VLOOKUP(A43,'Ranking Sheet '!$A$13:$W$48,22,0)</f>
        <v>0</v>
      </c>
    </row>
    <row r="44" spans="1:15" x14ac:dyDescent="0.2">
      <c r="A44" s="96">
        <v>50</v>
      </c>
      <c r="B44" s="75" t="str">
        <f>VLOOKUP(A44,'Ranking Sheet '!$A$13:$G$48,2,0)</f>
        <v>LGO</v>
      </c>
      <c r="C44" s="76" t="str">
        <f>VLOOKUP(A44,'Ranking Sheet '!$A$13:$G$48,3,0)</f>
        <v>Little Goose Adult Ladder PIT Feasibility</v>
      </c>
      <c r="D44" s="109">
        <f>VLOOKUP(A44,'Ranking Sheet '!$A$13:$H$48,8,0)</f>
        <v>450</v>
      </c>
      <c r="E44" s="77">
        <f t="shared" si="0"/>
        <v>53453</v>
      </c>
      <c r="F44" s="78">
        <f>VLOOKUP(A44,'Ranking Sheet '!$A$13:$W$48,22,0)</f>
        <v>0</v>
      </c>
    </row>
    <row r="45" spans="1:15" x14ac:dyDescent="0.2">
      <c r="A45" s="96">
        <v>51</v>
      </c>
      <c r="B45" s="75" t="str">
        <f>VLOOKUP(A45,'Ranking Sheet '!$A$13:$G$48,2,0)</f>
        <v>MCN</v>
      </c>
      <c r="C45" s="76" t="str">
        <f>VLOOKUP(A45,'Ranking Sheet '!$A$13:$G$48,3,0)</f>
        <v>McNarry Steelhead Overshoot</v>
      </c>
      <c r="D45" s="109">
        <f>VLOOKUP(A45,'Ranking Sheet '!$A$13:$H$48,8,0)</f>
        <v>0</v>
      </c>
      <c r="E45" s="77">
        <f t="shared" si="0"/>
        <v>53453</v>
      </c>
      <c r="F45" s="78">
        <f>VLOOKUP(A45,'Ranking Sheet '!$A$13:$W$48,22,0)</f>
        <v>0</v>
      </c>
    </row>
  </sheetData>
  <sortState ref="A13:G58">
    <sortCondition descending="1" ref="F13:F58"/>
  </sortState>
  <mergeCells count="1">
    <mergeCell ref="B7:E7"/>
  </mergeCells>
  <pageMargins left="0.7" right="0.7" top="0.5" bottom="0.5" header="0.3" footer="0.3"/>
  <pageSetup paperSiz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Ranking Sheet </vt:lpstr>
      <vt:lpstr>Ranked Order</vt:lpstr>
      <vt:lpstr>'Ranked Order'!Print_Titles</vt:lpstr>
      <vt:lpstr>'Ranking Sheet '!Print_Titles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G4PMMRRC</dc:creator>
  <cp:lastModifiedBy>McGill</cp:lastModifiedBy>
  <cp:lastPrinted>2018-01-31T19:21:32Z</cp:lastPrinted>
  <dcterms:created xsi:type="dcterms:W3CDTF">2010-12-09T16:31:56Z</dcterms:created>
  <dcterms:modified xsi:type="dcterms:W3CDTF">2018-05-30T20:52:39Z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